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mi77147\Desktop\web stránka zverejnené\web stránka 2020\verejné obstarávanie\"/>
    </mc:Choice>
  </mc:AlternateContent>
  <bookViews>
    <workbookView xWindow="0" yWindow="0" windowWidth="28800" windowHeight="11835" firstSheet="1" activeTab="1"/>
  </bookViews>
  <sheets>
    <sheet name="Rekapitulácia stavby" sheetId="1" state="veryHidden" r:id="rId1"/>
    <sheet name="eo - Elektroinštalácia" sheetId="2" r:id="rId2"/>
  </sheets>
  <definedNames>
    <definedName name="_xlnm._FilterDatabase" localSheetId="1" hidden="1">'eo - Elektroinštalácia'!$C$125:$K$181</definedName>
    <definedName name="_xlnm.Print_Titles" localSheetId="1">'eo - Elektroinštalácia'!$125:$125</definedName>
    <definedName name="_xlnm.Print_Titles" localSheetId="0">'Rekapitulácia stavby'!$92:$92</definedName>
    <definedName name="_xlnm.Print_Area" localSheetId="1">'eo - Elektroinštalácia'!$C$4:$J$41,'eo - Elektroinštalácia'!$C$50:$J$76,'eo - Elektroinštalácia'!$C$82:$J$107,'eo - Elektroinštalácia'!$C$113:$J$181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127" i="2" l="1"/>
  <c r="J39" i="2"/>
  <c r="J38" i="2"/>
  <c r="AY95" i="1" s="1"/>
  <c r="J37" i="2"/>
  <c r="AX95" i="1"/>
  <c r="BI181" i="2"/>
  <c r="BH181" i="2"/>
  <c r="BG181" i="2"/>
  <c r="BE181" i="2"/>
  <c r="T181" i="2"/>
  <c r="T180" i="2"/>
  <c r="R181" i="2"/>
  <c r="R180" i="2"/>
  <c r="P181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97" i="2"/>
  <c r="J122" i="2"/>
  <c r="F122" i="2"/>
  <c r="F120" i="2"/>
  <c r="E118" i="2"/>
  <c r="J31" i="2"/>
  <c r="J91" i="2"/>
  <c r="F91" i="2"/>
  <c r="F89" i="2"/>
  <c r="E87" i="2"/>
  <c r="J24" i="2"/>
  <c r="E24" i="2"/>
  <c r="J92" i="2" s="1"/>
  <c r="J23" i="2"/>
  <c r="J18" i="2"/>
  <c r="E18" i="2"/>
  <c r="F123" i="2" s="1"/>
  <c r="J17" i="2"/>
  <c r="J12" i="2"/>
  <c r="J120" i="2"/>
  <c r="E7" i="2"/>
  <c r="E116" i="2"/>
  <c r="L90" i="1"/>
  <c r="AM90" i="1"/>
  <c r="AM89" i="1"/>
  <c r="L89" i="1"/>
  <c r="AM87" i="1"/>
  <c r="L87" i="1"/>
  <c r="L85" i="1"/>
  <c r="L84" i="1"/>
  <c r="J181" i="2"/>
  <c r="BK179" i="2"/>
  <c r="BK178" i="2"/>
  <c r="BK177" i="2"/>
  <c r="J176" i="2"/>
  <c r="J174" i="2"/>
  <c r="BK173" i="2"/>
  <c r="J171" i="2"/>
  <c r="J170" i="2"/>
  <c r="BK169" i="2"/>
  <c r="BK168" i="2"/>
  <c r="J167" i="2"/>
  <c r="BK166" i="2"/>
  <c r="J165" i="2"/>
  <c r="J164" i="2"/>
  <c r="BK163" i="2"/>
  <c r="BK162" i="2"/>
  <c r="BK161" i="2"/>
  <c r="BK160" i="2"/>
  <c r="J159" i="2"/>
  <c r="BK158" i="2"/>
  <c r="BK157" i="2"/>
  <c r="BK156" i="2"/>
  <c r="BK155" i="2"/>
  <c r="J154" i="2"/>
  <c r="BK153" i="2"/>
  <c r="J152" i="2"/>
  <c r="J151" i="2"/>
  <c r="BK150" i="2"/>
  <c r="BK149" i="2"/>
  <c r="BK148" i="2"/>
  <c r="J147" i="2"/>
  <c r="BK146" i="2"/>
  <c r="BK145" i="2"/>
  <c r="J144" i="2"/>
  <c r="J143" i="2"/>
  <c r="BK142" i="2"/>
  <c r="J141" i="2"/>
  <c r="BK140" i="2"/>
  <c r="BK139" i="2"/>
  <c r="BK138" i="2"/>
  <c r="J137" i="2"/>
  <c r="BK136" i="2"/>
  <c r="J135" i="2"/>
  <c r="BK134" i="2"/>
  <c r="J133" i="2"/>
  <c r="J132" i="2"/>
  <c r="J131" i="2"/>
  <c r="J130" i="2"/>
  <c r="BK181" i="2"/>
  <c r="J179" i="2"/>
  <c r="J178" i="2"/>
  <c r="J177" i="2"/>
  <c r="BK176" i="2"/>
  <c r="BK174" i="2"/>
  <c r="J173" i="2"/>
  <c r="BK171" i="2"/>
  <c r="BK170" i="2"/>
  <c r="J169" i="2"/>
  <c r="J168" i="2"/>
  <c r="BK167" i="2"/>
  <c r="J166" i="2"/>
  <c r="BK165" i="2"/>
  <c r="BK164" i="2"/>
  <c r="J163" i="2"/>
  <c r="J162" i="2"/>
  <c r="J161" i="2"/>
  <c r="J160" i="2"/>
  <c r="BK159" i="2"/>
  <c r="J158" i="2"/>
  <c r="J157" i="2"/>
  <c r="J156" i="2"/>
  <c r="J155" i="2"/>
  <c r="BK154" i="2"/>
  <c r="J153" i="2"/>
  <c r="BK152" i="2"/>
  <c r="BK151" i="2"/>
  <c r="J150" i="2"/>
  <c r="J149" i="2"/>
  <c r="J148" i="2"/>
  <c r="BK147" i="2"/>
  <c r="J146" i="2"/>
  <c r="J145" i="2"/>
  <c r="BK144" i="2"/>
  <c r="BK143" i="2"/>
  <c r="J142" i="2"/>
  <c r="BK141" i="2"/>
  <c r="J140" i="2"/>
  <c r="J139" i="2"/>
  <c r="J138" i="2"/>
  <c r="BK137" i="2"/>
  <c r="J136" i="2"/>
  <c r="BK135" i="2"/>
  <c r="J134" i="2"/>
  <c r="BK133" i="2"/>
  <c r="BK132" i="2"/>
  <c r="BK131" i="2"/>
  <c r="BK130" i="2"/>
  <c r="AS94" i="1"/>
  <c r="BK129" i="2" l="1"/>
  <c r="J129" i="2" s="1"/>
  <c r="J99" i="2" s="1"/>
  <c r="T129" i="2"/>
  <c r="R172" i="2"/>
  <c r="BK175" i="2"/>
  <c r="J175" i="2" s="1"/>
  <c r="J101" i="2" s="1"/>
  <c r="T175" i="2"/>
  <c r="P129" i="2"/>
  <c r="R129" i="2"/>
  <c r="BK172" i="2"/>
  <c r="J172" i="2" s="1"/>
  <c r="J100" i="2" s="1"/>
  <c r="P172" i="2"/>
  <c r="T172" i="2"/>
  <c r="P175" i="2"/>
  <c r="R175" i="2"/>
  <c r="F92" i="2"/>
  <c r="J123" i="2"/>
  <c r="BF130" i="2"/>
  <c r="BF133" i="2"/>
  <c r="BF135" i="2"/>
  <c r="BF137" i="2"/>
  <c r="BF138" i="2"/>
  <c r="BF139" i="2"/>
  <c r="BF140" i="2"/>
  <c r="BF141" i="2"/>
  <c r="BF144" i="2"/>
  <c r="BF146" i="2"/>
  <c r="BF148" i="2"/>
  <c r="BF149" i="2"/>
  <c r="BF152" i="2"/>
  <c r="BF155" i="2"/>
  <c r="BF156" i="2"/>
  <c r="BF157" i="2"/>
  <c r="BF159" i="2"/>
  <c r="BF160" i="2"/>
  <c r="BF161" i="2"/>
  <c r="BF162" i="2"/>
  <c r="BF164" i="2"/>
  <c r="BF165" i="2"/>
  <c r="BF167" i="2"/>
  <c r="BF168" i="2"/>
  <c r="BF171" i="2"/>
  <c r="BF177" i="2"/>
  <c r="BF178" i="2"/>
  <c r="BF179" i="2"/>
  <c r="BF181" i="2"/>
  <c r="E85" i="2"/>
  <c r="J89" i="2"/>
  <c r="BF131" i="2"/>
  <c r="BF132" i="2"/>
  <c r="BF134" i="2"/>
  <c r="BF136" i="2"/>
  <c r="BF142" i="2"/>
  <c r="BF143" i="2"/>
  <c r="BF145" i="2"/>
  <c r="BF147" i="2"/>
  <c r="BF150" i="2"/>
  <c r="BF151" i="2"/>
  <c r="BF153" i="2"/>
  <c r="BF154" i="2"/>
  <c r="BF158" i="2"/>
  <c r="BF163" i="2"/>
  <c r="BF166" i="2"/>
  <c r="BF169" i="2"/>
  <c r="BF170" i="2"/>
  <c r="BF173" i="2"/>
  <c r="BF174" i="2"/>
  <c r="BF176" i="2"/>
  <c r="BK180" i="2"/>
  <c r="J180" i="2" s="1"/>
  <c r="J102" i="2" s="1"/>
  <c r="J35" i="2"/>
  <c r="AV95" i="1" s="1"/>
  <c r="F35" i="2"/>
  <c r="AZ95" i="1" s="1"/>
  <c r="AZ94" i="1" s="1"/>
  <c r="AV94" i="1" s="1"/>
  <c r="AK29" i="1" s="1"/>
  <c r="F38" i="2"/>
  <c r="BC95" i="1" s="1"/>
  <c r="BC94" i="1" s="1"/>
  <c r="W32" i="1" s="1"/>
  <c r="F39" i="2"/>
  <c r="BD95" i="1" s="1"/>
  <c r="BD94" i="1" s="1"/>
  <c r="W33" i="1" s="1"/>
  <c r="F37" i="2"/>
  <c r="BB95" i="1" s="1"/>
  <c r="BB94" i="1" s="1"/>
  <c r="AX94" i="1" s="1"/>
  <c r="P128" i="2" l="1"/>
  <c r="P126" i="2"/>
  <c r="AU95" i="1"/>
  <c r="R128" i="2"/>
  <c r="R126" i="2" s="1"/>
  <c r="T128" i="2"/>
  <c r="T126" i="2"/>
  <c r="BK128" i="2"/>
  <c r="J128" i="2" s="1"/>
  <c r="J98" i="2" s="1"/>
  <c r="AU94" i="1"/>
  <c r="AY94" i="1"/>
  <c r="W29" i="1"/>
  <c r="F36" i="2"/>
  <c r="BA95" i="1" s="1"/>
  <c r="BA94" i="1" s="1"/>
  <c r="W30" i="1" s="1"/>
  <c r="W31" i="1"/>
  <c r="J36" i="2"/>
  <c r="AW95" i="1" s="1"/>
  <c r="AT95" i="1" s="1"/>
  <c r="BK126" i="2" l="1"/>
  <c r="J126" i="2"/>
  <c r="J96" i="2" s="1"/>
  <c r="J107" i="2" s="1"/>
  <c r="AW94" i="1"/>
  <c r="AK30" i="1" s="1"/>
  <c r="J30" i="2" l="1"/>
  <c r="J32" i="2" s="1"/>
  <c r="AG95" i="1" s="1"/>
  <c r="AG94" i="1" s="1"/>
  <c r="AT94" i="1"/>
  <c r="AN95" i="1" l="1"/>
  <c r="J41" i="2"/>
  <c r="AN94" i="1"/>
  <c r="AK26" i="1"/>
  <c r="AK35" i="1" s="1"/>
</calcChain>
</file>

<file path=xl/sharedStrings.xml><?xml version="1.0" encoding="utf-8"?>
<sst xmlns="http://schemas.openxmlformats.org/spreadsheetml/2006/main" count="982" uniqueCount="328">
  <si>
    <t>Export Komplet</t>
  </si>
  <si>
    <t/>
  </si>
  <si>
    <t>2.0</t>
  </si>
  <si>
    <t>False</t>
  </si>
  <si>
    <t>{738139a7-134c-4b81-8675-eec9f5fa85b7}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</si>
  <si>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</si>
  <si>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</si>
  <si>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</si>
  <si>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</si>
  <si>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</si>
  <si>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</si>
  <si>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zar-4</t>
  </si>
  <si>
    <t>Stavba:</t>
  </si>
  <si>
    <t>Intenzifikácia   čerpacej stanice ZAR 4</t>
  </si>
  <si>
    <t>JKSO:</t>
  </si>
  <si>
    <t>KS:</t>
  </si>
  <si>
    <t>Miesto:</t>
  </si>
  <si>
    <t>Zemplínska Teplica</t>
  </si>
  <si>
    <t>Dátum:</t>
  </si>
  <si>
    <t>24. 9. 2020</t>
  </si>
  <si>
    <t>Objednávateľ:</t>
  </si>
  <si>
    <t>IČO:</t>
  </si>
  <si>
    <t>Obec Zemplínska Teplica</t>
  </si>
  <si>
    <t>IČ DPH:</t>
  </si>
  <si>
    <t>Zhotoviteľ:</t>
  </si>
  <si>
    <t xml:space="preserve"> </t>
  </si>
  <si>
    <t>Projektant:</t>
  </si>
  <si>
    <t>Ing.Čuri Ladislav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</si>
  <si>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</si>
  <si>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</si>
  <si>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</si>
  <si>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</si>
  <si>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</si>
  <si>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</si>
  <si>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</si>
  <si>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</si>
  <si>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</si>
  <si>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</si>
  <si>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</si>
  <si>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</si>
  <si>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</si>
  <si>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</si>
  <si>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</si>
  <si>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</si>
  <si>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</si>
  <si>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</si>
  <si>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</si>
  <si>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</si>
  <si>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</si>
  <si>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</si>
  <si>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</si>
  <si>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</si>
  <si>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</si>
  <si>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</si>
  <si>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</si>
  <si>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</si>
  <si>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</si>
  <si>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</si>
  <si>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</si>
  <si>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</si>
  <si>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</si>
  <si>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</si>
  <si>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</si>
  <si>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</si>
  <si>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</si>
  <si>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</si>
  <si>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</si>
  <si>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</si>
  <si>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</si>
  <si>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</si>
  <si>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</si>
  <si>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</si>
  <si>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</si>
  <si>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</si>
  <si>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</si>
  <si>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</si>
  <si>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</si>
  <si>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eo</t>
  </si>
  <si>
    <t>Elektroinštalácia</t>
  </si>
  <si>
    <t>STA</t>
  </si>
  <si>
    <t>1</t>
  </si>
  <si>
    <t>{c57e0582-c056-473f-9e42-3373f6c018fd}</t>
  </si>
  <si>
    <t>KRYCÍ LIST ROZPOČTU</t>
  </si>
  <si>
    <t>Objekt:</t>
  </si>
  <si>
    <t>eo - Elektroinštalácia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</si>
  <si>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</si>
  <si>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</si>
  <si>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</si>
  <si>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</si>
  <si>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</si>
  <si>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</si>
  <si>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</si>
  <si>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</si>
  <si>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>M - Práce a dodávky M</t>
  </si>
  <si>
    <t xml:space="preserve">    21-M - Elektromontáže</t>
  </si>
  <si>
    <t xml:space="preserve">    36-M - Montáž prevádzkových, meracích a regulačných zariadení</t>
  </si>
  <si>
    <t xml:space="preserve">    46-M - Zemné práce vykonávané pri externých montážnych prácach</t>
  </si>
  <si>
    <t>HZS - Hodinové zúčtovacie sadzby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</si>
  <si>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</si>
  <si>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</si>
  <si>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</si>
  <si>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</si>
  <si>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</si>
  <si>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</si>
  <si>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</si>
  <si>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</si>
  <si>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</si>
  <si>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</si>
  <si>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</si>
  <si>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</si>
  <si>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</si>
  <si>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</si>
  <si>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</si>
  <si>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</si>
  <si>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</si>
  <si>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</si>
  <si>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Práce a dodávky M</t>
  </si>
  <si>
    <t>3</t>
  </si>
  <si>
    <t>21-M</t>
  </si>
  <si>
    <t>Elektromontáže</t>
  </si>
  <si>
    <t>K</t>
  </si>
  <si>
    <t>210010109.S</t>
  </si>
  <si>
    <t>Lišta elektroinštalačná z PVC 40x20, uložená pevne, vkladacia</t>
  </si>
  <si>
    <t>m</t>
  </si>
  <si>
    <t>64</t>
  </si>
  <si>
    <t>2</t>
  </si>
  <si>
    <t>1252761453</t>
  </si>
  <si>
    <t>345750065100.S</t>
  </si>
  <si>
    <t>Lišta hranatá z PVC, 40x20 mm</t>
  </si>
  <si>
    <t>128</t>
  </si>
  <si>
    <t>1347725738</t>
  </si>
  <si>
    <t>210010110.S</t>
  </si>
  <si>
    <t>Lišta elektroinštalačná z PVC 40x40, uložená pevne, vkladacia</t>
  </si>
  <si>
    <t>-1137031914</t>
  </si>
  <si>
    <t>4</t>
  </si>
  <si>
    <t>345750065150.S</t>
  </si>
  <si>
    <t>Lišta hranatá z PVC, 40x40 mm</t>
  </si>
  <si>
    <t>887599178</t>
  </si>
  <si>
    <t>5</t>
  </si>
  <si>
    <t>210010306.S</t>
  </si>
  <si>
    <t>Krabica prístrojová KU 68/71 L1, KU 68 LA/1, do dutých stien,bez zapojenia</t>
  </si>
  <si>
    <t>ks</t>
  </si>
  <si>
    <t>-549053802</t>
  </si>
  <si>
    <t>6</t>
  </si>
  <si>
    <t>210201300.S</t>
  </si>
  <si>
    <t>Zapojenie svietidla IP44, 1x svetelný zdroj, priemyselné so žiarivkou, alebo s kompaktnou žiarivkou</t>
  </si>
  <si>
    <t>-675693201</t>
  </si>
  <si>
    <t>7</t>
  </si>
  <si>
    <t>360411110.S3</t>
  </si>
  <si>
    <t>Montáž a zapojenie frekvenčného meniča do 5,5 kW</t>
  </si>
  <si>
    <t>-1965062322</t>
  </si>
  <si>
    <t>8</t>
  </si>
  <si>
    <t>345410010200.S</t>
  </si>
  <si>
    <t>Krabica univerzálna z PVC do dutých stien KU 68/71L1</t>
  </si>
  <si>
    <t>-1705868048</t>
  </si>
  <si>
    <t>9</t>
  </si>
  <si>
    <t>210010801.S</t>
  </si>
  <si>
    <t>Lišta elektroinštalačná z PVC 15x15, uložená pevne, vkladacia</t>
  </si>
  <si>
    <t>-1894778995</t>
  </si>
  <si>
    <t>10</t>
  </si>
  <si>
    <t>345750064500.S</t>
  </si>
  <si>
    <t>Lišta hranatá z PVC, 15x15 mm</t>
  </si>
  <si>
    <t>-1670859180</t>
  </si>
  <si>
    <t>11</t>
  </si>
  <si>
    <t>210020601.Sd</t>
  </si>
  <si>
    <t>Montáž el. ohrievač 20V ,2kw</t>
  </si>
  <si>
    <t>-803236732</t>
  </si>
  <si>
    <t>12</t>
  </si>
  <si>
    <t>429420010000123</t>
  </si>
  <si>
    <t xml:space="preserve">Ohrievač elektrický </t>
  </si>
  <si>
    <t>-701423879</t>
  </si>
  <si>
    <t>13</t>
  </si>
  <si>
    <t>210100001.S</t>
  </si>
  <si>
    <t>Ukončenie vodičov v rozvádzač. vrátane zapojenia a vodičovej koncovky do 2,5 mm2</t>
  </si>
  <si>
    <t>592824044</t>
  </si>
  <si>
    <t>14</t>
  </si>
  <si>
    <t>210100003.S</t>
  </si>
  <si>
    <t>Ukončenie vodičov v rozvádzač. vrátane zapojenia a vodičovej koncovky do 10 mm2</t>
  </si>
  <si>
    <t>-1780892480</t>
  </si>
  <si>
    <t>15</t>
  </si>
  <si>
    <t>210100351.S</t>
  </si>
  <si>
    <t>Upchávka pre káble alebo šnúry do 4 žíl do P 21</t>
  </si>
  <si>
    <t>-1089497759</t>
  </si>
  <si>
    <t>16</t>
  </si>
  <si>
    <t>210110001.S</t>
  </si>
  <si>
    <t>Jednopólový spínač - radenie 1, nástenný IP 44, vrátane zapojenia</t>
  </si>
  <si>
    <t>407019762</t>
  </si>
  <si>
    <t>17</t>
  </si>
  <si>
    <t>345340003000.S</t>
  </si>
  <si>
    <t>Spínač jednopólový nástenný IP 44</t>
  </si>
  <si>
    <t>-1601095770</t>
  </si>
  <si>
    <t>18</t>
  </si>
  <si>
    <t>210111032.S</t>
  </si>
  <si>
    <t>Zásuvka dvojnásobná na povrchovú montáž IP 44, 250V / 16A, vrátane zapojenia 2 x 2P + PE</t>
  </si>
  <si>
    <t>-2015961492</t>
  </si>
  <si>
    <t>19</t>
  </si>
  <si>
    <t>345510001220.S</t>
  </si>
  <si>
    <t>Zásuvka dvojnásobná na povrch, radenie 2x(2P+PE), IP44</t>
  </si>
  <si>
    <t>1518174451</t>
  </si>
  <si>
    <t>210193070.S1</t>
  </si>
  <si>
    <t>Montáž rozvádzača</t>
  </si>
  <si>
    <t>1221990642</t>
  </si>
  <si>
    <t>21</t>
  </si>
  <si>
    <t>357150000310.S2</t>
  </si>
  <si>
    <t>Rozvádzač</t>
  </si>
  <si>
    <t>2051537877</t>
  </si>
  <si>
    <t>22</t>
  </si>
  <si>
    <t>210220245.S</t>
  </si>
  <si>
    <t>Svorka FeZn pripojovacia SP</t>
  </si>
  <si>
    <t>-553042029</t>
  </si>
  <si>
    <t>23</t>
  </si>
  <si>
    <t>354410004000.S</t>
  </si>
  <si>
    <t>Svorka FeZn pripájaca označenie SP 1</t>
  </si>
  <si>
    <t>-126077007</t>
  </si>
  <si>
    <t>24</t>
  </si>
  <si>
    <t>210220292.Spp</t>
  </si>
  <si>
    <t>PVC hmoždinka d 8mm</t>
  </si>
  <si>
    <t>-1139704039</t>
  </si>
  <si>
    <t>25</t>
  </si>
  <si>
    <t>210461050.S2</t>
  </si>
  <si>
    <t xml:space="preserve">Montáž riadiacej jednotky </t>
  </si>
  <si>
    <t>-1481676086</t>
  </si>
  <si>
    <t>26</t>
  </si>
  <si>
    <t>405460001100.S26</t>
  </si>
  <si>
    <t>Riadiaca jednotka R931</t>
  </si>
  <si>
    <t>-474406640</t>
  </si>
  <si>
    <t>27</t>
  </si>
  <si>
    <t>210800101.S</t>
  </si>
  <si>
    <t>Kábel medený uložený voľne CYKY 450/750 V 2x1,5</t>
  </si>
  <si>
    <t>1148069588</t>
  </si>
  <si>
    <t>28</t>
  </si>
  <si>
    <t>341110000100.S</t>
  </si>
  <si>
    <t>Kábel medený CYKY 2x1,5 mm2</t>
  </si>
  <si>
    <t>1346724932</t>
  </si>
  <si>
    <t>29</t>
  </si>
  <si>
    <t>210800107.S</t>
  </si>
  <si>
    <t>Kábel medený uložený voľne CYKY 450/750 V 3x1,5</t>
  </si>
  <si>
    <t>-1080053618</t>
  </si>
  <si>
    <t>30</t>
  </si>
  <si>
    <t>341110000700.S</t>
  </si>
  <si>
    <t>Kábel medený CYKY 3x1,5 mm2</t>
  </si>
  <si>
    <t>865035987</t>
  </si>
  <si>
    <t>31</t>
  </si>
  <si>
    <t>210800108.S</t>
  </si>
  <si>
    <t>Kábel medený uložený voľne CYKY 450/750 V 3x2,5</t>
  </si>
  <si>
    <t>947496342</t>
  </si>
  <si>
    <t>32</t>
  </si>
  <si>
    <t>341110000800.S</t>
  </si>
  <si>
    <t>Kábel medený CYKY 3x2,5 mm2</t>
  </si>
  <si>
    <t>-1396262211</t>
  </si>
  <si>
    <t>33</t>
  </si>
  <si>
    <t>210800117.S</t>
  </si>
  <si>
    <t>Kábel medený uložený voľne CYKY 450/750 V 4x10</t>
  </si>
  <si>
    <t>-783958959</t>
  </si>
  <si>
    <t>34</t>
  </si>
  <si>
    <t>341110001700.S</t>
  </si>
  <si>
    <t>Kábel medený CYKY 4x10 mm2</t>
  </si>
  <si>
    <t>47907748</t>
  </si>
  <si>
    <t>35</t>
  </si>
  <si>
    <t>210800119.S</t>
  </si>
  <si>
    <t>Kábel medený uložený voľne CYKY 450/750 V 5x1,5</t>
  </si>
  <si>
    <t>-2094331026</t>
  </si>
  <si>
    <t>36</t>
  </si>
  <si>
    <t>341110001900.S</t>
  </si>
  <si>
    <t>Kábel medený CYKY 5x1,5 mm2</t>
  </si>
  <si>
    <t>-1077593555</t>
  </si>
  <si>
    <t>37</t>
  </si>
  <si>
    <t>210800120.S</t>
  </si>
  <si>
    <t>Kábel medený uložený voľne CYKY 450/750 V 5x2,5</t>
  </si>
  <si>
    <t>866786697</t>
  </si>
  <si>
    <t>38</t>
  </si>
  <si>
    <t>341110002000.S</t>
  </si>
  <si>
    <t>Kábel medený CYKY 5x2,5 mm2</t>
  </si>
  <si>
    <t>-1196156682</t>
  </si>
  <si>
    <t>39</t>
  </si>
  <si>
    <t>210800613.S</t>
  </si>
  <si>
    <t>Vodič medený uložený voľne H07V-K (CYA)  450/750 V 6</t>
  </si>
  <si>
    <t>-1017455212</t>
  </si>
  <si>
    <t>40</t>
  </si>
  <si>
    <t>341310009100.S</t>
  </si>
  <si>
    <t>Vodič medený flexibilný H07V-K 6 mm2</t>
  </si>
  <si>
    <t>285501213</t>
  </si>
  <si>
    <t>41</t>
  </si>
  <si>
    <t>210950101</t>
  </si>
  <si>
    <t>Označovací štítok na kábel hliníkový (naviac proti norme)</t>
  </si>
  <si>
    <t>-2114814287</t>
  </si>
  <si>
    <t>42</t>
  </si>
  <si>
    <t>PM</t>
  </si>
  <si>
    <t>Podružný materiál</t>
  </si>
  <si>
    <t>%</t>
  </si>
  <si>
    <t>1777701879</t>
  </si>
  <si>
    <t>36-M</t>
  </si>
  <si>
    <t>Montáž prevádzkových, meracích a regulačných zariadení</t>
  </si>
  <si>
    <t>43</t>
  </si>
  <si>
    <t>360410183.S</t>
  </si>
  <si>
    <t>Montáž tlakovej elektródy</t>
  </si>
  <si>
    <t>-291394853</t>
  </si>
  <si>
    <t>44</t>
  </si>
  <si>
    <t>ED82510001026</t>
  </si>
  <si>
    <t>Snímacie elektródy</t>
  </si>
  <si>
    <t>256</t>
  </si>
  <si>
    <t>491607824</t>
  </si>
  <si>
    <t>46-M</t>
  </si>
  <si>
    <t>Zemné práce vykonávané pri externých montážnych prácach</t>
  </si>
  <si>
    <t>45</t>
  </si>
  <si>
    <t>460420022.Sx</t>
  </si>
  <si>
    <t>Pieskové lôžko</t>
  </si>
  <si>
    <t>1247652831</t>
  </si>
  <si>
    <t>46</t>
  </si>
  <si>
    <t>460490012.S</t>
  </si>
  <si>
    <t>Rozvinutie a uloženie výstražnej fólie z PE do ryhy, šírka do 33 cm</t>
  </si>
  <si>
    <t>1075552051</t>
  </si>
  <si>
    <t>47</t>
  </si>
  <si>
    <t>460510042.Spp</t>
  </si>
  <si>
    <t>Vrtanie otvorov v murive</t>
  </si>
  <si>
    <t>2068266450</t>
  </si>
  <si>
    <t>48</t>
  </si>
  <si>
    <t>460560133.Sx</t>
  </si>
  <si>
    <t>Zásyp  káblov pieskom</t>
  </si>
  <si>
    <t>423055418</t>
  </si>
  <si>
    <t>HZS</t>
  </si>
  <si>
    <t>Hodinové zúčtovacie sadzby</t>
  </si>
  <si>
    <t>49</t>
  </si>
  <si>
    <t>HZS000113.S</t>
  </si>
  <si>
    <t>Odborná skúška a priehliadka</t>
  </si>
  <si>
    <t>hod</t>
  </si>
  <si>
    <t>512</t>
  </si>
  <si>
    <t>-1113340587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</si>
</sst>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5" t="s">
        <v>11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6" t="s">
        <v>13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29</v>
      </c>
    </row>
    <row r="19" spans="1:71" s="1" customFormat="1" ht="12" customHeight="1">
      <c r="B19" s="17"/>
      <c r="D19" s="23" t="s">
        <v>30</v>
      </c>
      <c r="AK19" s="23" t="s">
        <v>21</v>
      </c>
      <c r="AN19" s="21" t="s">
        <v>1</v>
      </c>
      <c r="AR19" s="17"/>
      <c r="BS19" s="14" t="s">
        <v>29</v>
      </c>
    </row>
    <row r="20" spans="1:71" s="1" customFormat="1" ht="18.399999999999999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0" t="s">
        <v>33</v>
      </c>
      <c r="M28" s="200"/>
      <c r="N28" s="200"/>
      <c r="O28" s="200"/>
      <c r="P28" s="200"/>
      <c r="Q28" s="26"/>
      <c r="R28" s="26"/>
      <c r="S28" s="26"/>
      <c r="T28" s="26"/>
      <c r="U28" s="26"/>
      <c r="V28" s="26"/>
      <c r="W28" s="200" t="s">
        <v>34</v>
      </c>
      <c r="X28" s="200"/>
      <c r="Y28" s="200"/>
      <c r="Z28" s="200"/>
      <c r="AA28" s="200"/>
      <c r="AB28" s="200"/>
      <c r="AC28" s="200"/>
      <c r="AD28" s="200"/>
      <c r="AE28" s="200"/>
      <c r="AF28" s="26"/>
      <c r="AG28" s="26"/>
      <c r="AH28" s="26"/>
      <c r="AI28" s="26"/>
      <c r="AJ28" s="26"/>
      <c r="AK28" s="200" t="s">
        <v>35</v>
      </c>
      <c r="AL28" s="200"/>
      <c r="AM28" s="200"/>
      <c r="AN28" s="200"/>
      <c r="AO28" s="200"/>
      <c r="AP28" s="26"/>
      <c r="AQ28" s="26"/>
      <c r="AR28" s="27"/>
      <c r="BE28" s="26"/>
    </row>
    <row r="29" spans="1:71" s="3" customFormat="1" ht="14.45" customHeight="1">
      <c r="B29" s="31"/>
      <c r="D29" s="23" t="s">
        <v>36</v>
      </c>
      <c r="F29" s="23" t="s">
        <v>37</v>
      </c>
      <c r="L29" s="185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1"/>
    </row>
    <row r="30" spans="1:71" s="3" customFormat="1" ht="14.45" customHeight="1">
      <c r="B30" s="31"/>
      <c r="F30" s="23" t="s">
        <v>38</v>
      </c>
      <c r="L30" s="185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1"/>
    </row>
    <row r="31" spans="1:71" s="3" customFormat="1" ht="14.45" hidden="1" customHeight="1">
      <c r="B31" s="31"/>
      <c r="F31" s="23" t="s">
        <v>39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>
      <c r="B32" s="31"/>
      <c r="F32" s="23" t="s">
        <v>40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7" s="3" customFormat="1" ht="14.45" hidden="1" customHeight="1">
      <c r="B33" s="31"/>
      <c r="F33" s="23" t="s">
        <v>41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86" t="s">
        <v>44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zar-4</v>
      </c>
      <c r="AR84" s="45"/>
    </row>
    <row r="85" spans="1:91" s="5" customFormat="1" ht="36.950000000000003" customHeight="1">
      <c r="B85" s="46"/>
      <c r="C85" s="47" t="s">
        <v>12</v>
      </c>
      <c r="L85" s="174" t="str">
        <f>K6</f>
        <v>Intenzifikácia   čerpacej stanice ZAR 4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Zemplínska Teplica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76" t="str">
        <f>IF(AN8= "","",AN8)</f>
        <v>24. 9. 2020</v>
      </c>
      <c r="AN87" s="176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Zemplínska Teplica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7" t="str">
        <f>IF(E17="","",E17)</f>
        <v>Ing.Čuri Ladislav</v>
      </c>
      <c r="AN89" s="178"/>
      <c r="AO89" s="178"/>
      <c r="AP89" s="178"/>
      <c r="AQ89" s="26"/>
      <c r="AR89" s="27"/>
      <c r="AS89" s="179" t="s">
        <v>52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69" t="s">
        <v>53</v>
      </c>
      <c r="D92" s="170"/>
      <c r="E92" s="170"/>
      <c r="F92" s="170"/>
      <c r="G92" s="170"/>
      <c r="H92" s="54"/>
      <c r="I92" s="171" t="s">
        <v>54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55</v>
      </c>
      <c r="AH92" s="170"/>
      <c r="AI92" s="170"/>
      <c r="AJ92" s="170"/>
      <c r="AK92" s="170"/>
      <c r="AL92" s="170"/>
      <c r="AM92" s="170"/>
      <c r="AN92" s="171" t="s">
        <v>56</v>
      </c>
      <c r="AO92" s="170"/>
      <c r="AP92" s="173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83.407399999999996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16.5" customHeight="1">
      <c r="A95" s="73" t="s">
        <v>76</v>
      </c>
      <c r="B95" s="74"/>
      <c r="C95" s="75"/>
      <c r="D95" s="192" t="s">
        <v>77</v>
      </c>
      <c r="E95" s="192"/>
      <c r="F95" s="192"/>
      <c r="G95" s="192"/>
      <c r="H95" s="192"/>
      <c r="I95" s="76"/>
      <c r="J95" s="192" t="s">
        <v>78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'eo - Elektroinštalácia'!J32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7" t="s">
        <v>79</v>
      </c>
      <c r="AR95" s="74"/>
      <c r="AS95" s="78">
        <v>0</v>
      </c>
      <c r="AT95" s="79">
        <f>ROUND(SUM(AV95:AW95),2)</f>
        <v>0</v>
      </c>
      <c r="AU95" s="80">
        <f>'eo - Elektroinštalácia'!P126</f>
        <v>83.40740000000001</v>
      </c>
      <c r="AV95" s="79">
        <f>'eo - Elektroinštalácia'!J35</f>
        <v>0</v>
      </c>
      <c r="AW95" s="79">
        <f>'eo - Elektroinštalácia'!J36</f>
        <v>0</v>
      </c>
      <c r="AX95" s="79">
        <f>'eo - Elektroinštalácia'!J37</f>
        <v>0</v>
      </c>
      <c r="AY95" s="79">
        <f>'eo - Elektroinštalácia'!J38</f>
        <v>0</v>
      </c>
      <c r="AZ95" s="79">
        <f>'eo - Elektroinštalácia'!F35</f>
        <v>0</v>
      </c>
      <c r="BA95" s="79">
        <f>'eo - Elektroinštalácia'!F36</f>
        <v>0</v>
      </c>
      <c r="BB95" s="79">
        <f>'eo - Elektroinštalácia'!F37</f>
        <v>0</v>
      </c>
      <c r="BC95" s="79">
        <f>'eo - Elektroinštalácia'!F38</f>
        <v>0</v>
      </c>
      <c r="BD95" s="81">
        <f>'eo - Elektroinštalácia'!F39</f>
        <v>0</v>
      </c>
      <c r="BT95" s="82" t="s">
        <v>80</v>
      </c>
      <c r="BV95" s="82" t="s">
        <v>74</v>
      </c>
      <c r="BW95" s="82" t="s">
        <v>81</v>
      </c>
      <c r="BX95" s="82" t="s">
        <v>4</v>
      </c>
      <c r="CL95" s="82" t="s">
        <v>1</v>
      </c>
      <c r="CM95" s="82" t="s">
        <v>72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eo - Elektroinštalácia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2"/>
  <sheetViews>
    <sheetView showGridLines="0" tabSelected="1" workbookViewId="0">
      <selection activeCell="I184" sqref="I18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82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Intenzifikácia   čerpacej stanice ZAR 4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4" t="s">
        <v>84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 t="str">
        <f>'Rekapitulácia stavby'!AN8</f>
        <v>24. 9. 2020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7" t="s">
        <v>1</v>
      </c>
      <c r="F27" s="197"/>
      <c r="G27" s="197"/>
      <c r="H27" s="19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1" t="s">
        <v>85</v>
      </c>
      <c r="E30" s="26"/>
      <c r="F30" s="26"/>
      <c r="G30" s="26"/>
      <c r="H30" s="26"/>
      <c r="I30" s="26"/>
      <c r="J30" s="88">
        <f>J96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9" t="s">
        <v>86</v>
      </c>
      <c r="E31" s="26"/>
      <c r="F31" s="26"/>
      <c r="G31" s="26"/>
      <c r="H31" s="26"/>
      <c r="I31" s="26"/>
      <c r="J31" s="88">
        <f>J105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0" t="s">
        <v>32</v>
      </c>
      <c r="E32" s="26"/>
      <c r="F32" s="26"/>
      <c r="G32" s="26"/>
      <c r="H32" s="26"/>
      <c r="I32" s="26"/>
      <c r="J32" s="65">
        <f>ROUND(J30 + J31,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34</v>
      </c>
      <c r="G34" s="26"/>
      <c r="H34" s="26"/>
      <c r="I34" s="30" t="s">
        <v>33</v>
      </c>
      <c r="J34" s="30" t="s">
        <v>35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1" t="s">
        <v>36</v>
      </c>
      <c r="E35" s="23" t="s">
        <v>37</v>
      </c>
      <c r="F35" s="92">
        <f>ROUND((SUM(BE105:BE106) + SUM(BE126:BE181)),  2)</f>
        <v>0</v>
      </c>
      <c r="G35" s="26"/>
      <c r="H35" s="26"/>
      <c r="I35" s="93">
        <v>0.2</v>
      </c>
      <c r="J35" s="92">
        <f>ROUND(((SUM(BE105:BE106) + SUM(BE126:BE181))*I35),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38</v>
      </c>
      <c r="F36" s="92">
        <f>ROUND((SUM(BF105:BF106) + SUM(BF126:BF181)),  2)</f>
        <v>0</v>
      </c>
      <c r="G36" s="26"/>
      <c r="H36" s="26"/>
      <c r="I36" s="93">
        <v>0.2</v>
      </c>
      <c r="J36" s="92">
        <f>ROUND(((SUM(BF105:BF106) + SUM(BF126:BF181))*I36),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2">
        <f>ROUND((SUM(BG105:BG106) + SUM(BG126:BG181)),  2)</f>
        <v>0</v>
      </c>
      <c r="G37" s="26"/>
      <c r="H37" s="26"/>
      <c r="I37" s="93">
        <v>0.2</v>
      </c>
      <c r="J37" s="92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40</v>
      </c>
      <c r="F38" s="92">
        <f>ROUND((SUM(BH105:BH106) + SUM(BH126:BH181)),  2)</f>
        <v>0</v>
      </c>
      <c r="G38" s="26"/>
      <c r="H38" s="26"/>
      <c r="I38" s="93">
        <v>0.2</v>
      </c>
      <c r="J38" s="92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41</v>
      </c>
      <c r="F39" s="92">
        <f>ROUND((SUM(BI105:BI106) + SUM(BI126:BI181)),  2)</f>
        <v>0</v>
      </c>
      <c r="G39" s="26"/>
      <c r="H39" s="26"/>
      <c r="I39" s="93">
        <v>0</v>
      </c>
      <c r="J39" s="92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4"/>
      <c r="D41" s="95" t="s">
        <v>42</v>
      </c>
      <c r="E41" s="54"/>
      <c r="F41" s="54"/>
      <c r="G41" s="96" t="s">
        <v>43</v>
      </c>
      <c r="H41" s="97" t="s">
        <v>44</v>
      </c>
      <c r="I41" s="54"/>
      <c r="J41" s="98">
        <f>SUM(J32:J39)</f>
        <v>0</v>
      </c>
      <c r="K41" s="99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0" t="s">
        <v>48</v>
      </c>
      <c r="G61" s="39" t="s">
        <v>47</v>
      </c>
      <c r="H61" s="29"/>
      <c r="I61" s="29"/>
      <c r="J61" s="101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0" t="s">
        <v>48</v>
      </c>
      <c r="G76" s="39" t="s">
        <v>47</v>
      </c>
      <c r="H76" s="29"/>
      <c r="I76" s="29"/>
      <c r="J76" s="101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Intenzifikácia   čerpacej stanice ZAR 4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4" t="str">
        <f>E9</f>
        <v>eo - Elektroinštalácia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Zemplínska Teplica</v>
      </c>
      <c r="G89" s="26"/>
      <c r="H89" s="26"/>
      <c r="I89" s="23" t="s">
        <v>18</v>
      </c>
      <c r="J89" s="49" t="str">
        <f>IF(J12="","",J12)</f>
        <v>24. 9. 2020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Zemplínska Teplica</v>
      </c>
      <c r="G91" s="26"/>
      <c r="H91" s="26"/>
      <c r="I91" s="23" t="s">
        <v>26</v>
      </c>
      <c r="J91" s="24" t="str">
        <f>E21</f>
        <v>Ing.Čuri Ladislav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2" t="s">
        <v>88</v>
      </c>
      <c r="D94" s="94"/>
      <c r="E94" s="94"/>
      <c r="F94" s="94"/>
      <c r="G94" s="94"/>
      <c r="H94" s="94"/>
      <c r="I94" s="94"/>
      <c r="J94" s="103" t="s">
        <v>89</v>
      </c>
      <c r="K94" s="94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4" t="s">
        <v>90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91</v>
      </c>
    </row>
    <row r="97" spans="1:31" s="9" customFormat="1" ht="24.95" customHeight="1">
      <c r="B97" s="105"/>
      <c r="D97" s="106" t="s">
        <v>92</v>
      </c>
      <c r="E97" s="107"/>
      <c r="F97" s="107"/>
      <c r="G97" s="107"/>
      <c r="H97" s="107"/>
      <c r="I97" s="107"/>
      <c r="J97" s="108">
        <f>J127</f>
        <v>0</v>
      </c>
      <c r="L97" s="105"/>
    </row>
    <row r="98" spans="1:31" s="9" customFormat="1" ht="24.95" customHeight="1">
      <c r="B98" s="105"/>
      <c r="D98" s="106" t="s">
        <v>93</v>
      </c>
      <c r="E98" s="107"/>
      <c r="F98" s="107"/>
      <c r="G98" s="107"/>
      <c r="H98" s="107"/>
      <c r="I98" s="107"/>
      <c r="J98" s="108">
        <f>J128</f>
        <v>0</v>
      </c>
      <c r="L98" s="105"/>
    </row>
    <row r="99" spans="1:31" s="10" customFormat="1" ht="19.899999999999999" customHeight="1">
      <c r="B99" s="109"/>
      <c r="D99" s="110" t="s">
        <v>94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1:31" s="10" customFormat="1" ht="19.899999999999999" customHeight="1">
      <c r="B100" s="109"/>
      <c r="D100" s="110" t="s">
        <v>95</v>
      </c>
      <c r="E100" s="111"/>
      <c r="F100" s="111"/>
      <c r="G100" s="111"/>
      <c r="H100" s="111"/>
      <c r="I100" s="111"/>
      <c r="J100" s="112">
        <f>J172</f>
        <v>0</v>
      </c>
      <c r="L100" s="109"/>
    </row>
    <row r="101" spans="1:31" s="10" customFormat="1" ht="19.899999999999999" customHeight="1">
      <c r="B101" s="109"/>
      <c r="D101" s="110" t="s">
        <v>96</v>
      </c>
      <c r="E101" s="111"/>
      <c r="F101" s="111"/>
      <c r="G101" s="111"/>
      <c r="H101" s="111"/>
      <c r="I101" s="111"/>
      <c r="J101" s="112">
        <f>J175</f>
        <v>0</v>
      </c>
      <c r="L101" s="109"/>
    </row>
    <row r="102" spans="1:31" s="9" customFormat="1" ht="24.95" customHeight="1">
      <c r="B102" s="105"/>
      <c r="D102" s="106" t="s">
        <v>97</v>
      </c>
      <c r="E102" s="107"/>
      <c r="F102" s="107"/>
      <c r="G102" s="107"/>
      <c r="H102" s="107"/>
      <c r="I102" s="107"/>
      <c r="J102" s="108">
        <f>J180</f>
        <v>0</v>
      </c>
      <c r="L102" s="105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9.25" customHeight="1">
      <c r="A105" s="26"/>
      <c r="B105" s="27"/>
      <c r="C105" s="104" t="s">
        <v>98</v>
      </c>
      <c r="D105" s="26"/>
      <c r="E105" s="26"/>
      <c r="F105" s="26"/>
      <c r="G105" s="26"/>
      <c r="H105" s="26"/>
      <c r="I105" s="26"/>
      <c r="J105" s="113">
        <v>0</v>
      </c>
      <c r="K105" s="26"/>
      <c r="L105" s="36"/>
      <c r="N105" s="114" t="s">
        <v>36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8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9.25" customHeight="1">
      <c r="A107" s="26"/>
      <c r="B107" s="27"/>
      <c r="C107" s="115" t="s">
        <v>99</v>
      </c>
      <c r="D107" s="94"/>
      <c r="E107" s="94"/>
      <c r="F107" s="94"/>
      <c r="G107" s="94"/>
      <c r="H107" s="94"/>
      <c r="I107" s="94"/>
      <c r="J107" s="116">
        <f>ROUND(J96+J105,2)</f>
        <v>0</v>
      </c>
      <c r="K107" s="9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100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2" t="str">
        <f>E7</f>
        <v>Intenzifikácia   čerpacej stanice ZAR 4</v>
      </c>
      <c r="F116" s="203"/>
      <c r="G116" s="203"/>
      <c r="H116" s="203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83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74" t="str">
        <f>E9</f>
        <v>eo - Elektroinštalácia</v>
      </c>
      <c r="F118" s="201"/>
      <c r="G118" s="201"/>
      <c r="H118" s="20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>Zemplínska Teplica</v>
      </c>
      <c r="G120" s="26"/>
      <c r="H120" s="26"/>
      <c r="I120" s="23" t="s">
        <v>18</v>
      </c>
      <c r="J120" s="49" t="str">
        <f>IF(J12="","",J12)</f>
        <v>24. 9. 2020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20</v>
      </c>
      <c r="D122" s="26"/>
      <c r="E122" s="26"/>
      <c r="F122" s="21" t="str">
        <f>E15</f>
        <v>Obec Zemplínska Teplica</v>
      </c>
      <c r="G122" s="26"/>
      <c r="H122" s="26"/>
      <c r="I122" s="23" t="s">
        <v>26</v>
      </c>
      <c r="J122" s="24" t="str">
        <f>E21</f>
        <v>Ing.Čuri Ladislav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30</v>
      </c>
      <c r="J123" s="24" t="str">
        <f>E24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7"/>
      <c r="B125" s="118"/>
      <c r="C125" s="119" t="s">
        <v>101</v>
      </c>
      <c r="D125" s="120" t="s">
        <v>57</v>
      </c>
      <c r="E125" s="120" t="s">
        <v>53</v>
      </c>
      <c r="F125" s="120" t="s">
        <v>54</v>
      </c>
      <c r="G125" s="120" t="s">
        <v>102</v>
      </c>
      <c r="H125" s="120" t="s">
        <v>103</v>
      </c>
      <c r="I125" s="120" t="s">
        <v>104</v>
      </c>
      <c r="J125" s="121" t="s">
        <v>89</v>
      </c>
      <c r="K125" s="122" t="s">
        <v>105</v>
      </c>
      <c r="L125" s="123"/>
      <c r="M125" s="56" t="s">
        <v>1</v>
      </c>
      <c r="N125" s="57" t="s">
        <v>36</v>
      </c>
      <c r="O125" s="57" t="s">
        <v>106</v>
      </c>
      <c r="P125" s="57" t="s">
        <v>107</v>
      </c>
      <c r="Q125" s="57" t="s">
        <v>108</v>
      </c>
      <c r="R125" s="57" t="s">
        <v>109</v>
      </c>
      <c r="S125" s="57" t="s">
        <v>110</v>
      </c>
      <c r="T125" s="58" t="s">
        <v>111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9" customHeight="1">
      <c r="A126" s="26"/>
      <c r="B126" s="27"/>
      <c r="C126" s="63" t="s">
        <v>85</v>
      </c>
      <c r="D126" s="26"/>
      <c r="E126" s="26"/>
      <c r="F126" s="26"/>
      <c r="G126" s="26"/>
      <c r="H126" s="26"/>
      <c r="I126" s="26"/>
      <c r="J126" s="124">
        <f>BK126</f>
        <v>0</v>
      </c>
      <c r="K126" s="26"/>
      <c r="L126" s="27"/>
      <c r="M126" s="59"/>
      <c r="N126" s="50"/>
      <c r="O126" s="60"/>
      <c r="P126" s="125">
        <f>P127+P128+P180</f>
        <v>83.40740000000001</v>
      </c>
      <c r="Q126" s="60"/>
      <c r="R126" s="125">
        <f>R127+R128+R180</f>
        <v>3.177E-2</v>
      </c>
      <c r="S126" s="60"/>
      <c r="T126" s="126">
        <f>T127+T128+T180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71</v>
      </c>
      <c r="AU126" s="14" t="s">
        <v>91</v>
      </c>
      <c r="BK126" s="127">
        <f>BK127+BK128+BK180</f>
        <v>0</v>
      </c>
    </row>
    <row r="127" spans="1:63" s="12" customFormat="1" ht="25.9" customHeight="1">
      <c r="B127" s="128"/>
      <c r="D127" s="129" t="s">
        <v>71</v>
      </c>
      <c r="E127" s="130" t="s">
        <v>112</v>
      </c>
      <c r="F127" s="130" t="s">
        <v>113</v>
      </c>
      <c r="J127" s="131">
        <f>BK127</f>
        <v>0</v>
      </c>
      <c r="L127" s="128"/>
      <c r="M127" s="132"/>
      <c r="N127" s="133"/>
      <c r="O127" s="133"/>
      <c r="P127" s="134">
        <v>0</v>
      </c>
      <c r="Q127" s="133"/>
      <c r="R127" s="134">
        <v>0</v>
      </c>
      <c r="S127" s="133"/>
      <c r="T127" s="135">
        <v>0</v>
      </c>
      <c r="AR127" s="129" t="s">
        <v>80</v>
      </c>
      <c r="AT127" s="136" t="s">
        <v>71</v>
      </c>
      <c r="AU127" s="136" t="s">
        <v>72</v>
      </c>
      <c r="AY127" s="129" t="s">
        <v>114</v>
      </c>
      <c r="BK127" s="137">
        <v>0</v>
      </c>
    </row>
    <row r="128" spans="1:63" s="12" customFormat="1" ht="25.9" customHeight="1">
      <c r="B128" s="128"/>
      <c r="D128" s="129" t="s">
        <v>71</v>
      </c>
      <c r="E128" s="130" t="s">
        <v>115</v>
      </c>
      <c r="F128" s="130" t="s">
        <v>116</v>
      </c>
      <c r="J128" s="131">
        <f>BK128</f>
        <v>0</v>
      </c>
      <c r="L128" s="128"/>
      <c r="M128" s="132"/>
      <c r="N128" s="133"/>
      <c r="O128" s="133"/>
      <c r="P128" s="134">
        <f>P129+P172+P175</f>
        <v>67.507400000000004</v>
      </c>
      <c r="Q128" s="133"/>
      <c r="R128" s="134">
        <f>R129+R172+R175</f>
        <v>3.177E-2</v>
      </c>
      <c r="S128" s="133"/>
      <c r="T128" s="135">
        <f>T129+T172+T175</f>
        <v>0</v>
      </c>
      <c r="AR128" s="129" t="s">
        <v>117</v>
      </c>
      <c r="AT128" s="136" t="s">
        <v>71</v>
      </c>
      <c r="AU128" s="136" t="s">
        <v>72</v>
      </c>
      <c r="AY128" s="129" t="s">
        <v>114</v>
      </c>
      <c r="BK128" s="137">
        <f>BK129+BK172+BK175</f>
        <v>0</v>
      </c>
    </row>
    <row r="129" spans="1:65" s="12" customFormat="1" ht="22.9" customHeight="1">
      <c r="B129" s="128"/>
      <c r="D129" s="129" t="s">
        <v>71</v>
      </c>
      <c r="E129" s="138" t="s">
        <v>118</v>
      </c>
      <c r="F129" s="138" t="s">
        <v>119</v>
      </c>
      <c r="J129" s="139">
        <f>BK129</f>
        <v>0</v>
      </c>
      <c r="L129" s="128"/>
      <c r="M129" s="132"/>
      <c r="N129" s="133"/>
      <c r="O129" s="133"/>
      <c r="P129" s="134">
        <f>SUM(P130:P171)</f>
        <v>64.100999999999999</v>
      </c>
      <c r="Q129" s="133"/>
      <c r="R129" s="134">
        <f>SUM(R130:R171)</f>
        <v>3.177E-2</v>
      </c>
      <c r="S129" s="133"/>
      <c r="T129" s="135">
        <f>SUM(T130:T171)</f>
        <v>0</v>
      </c>
      <c r="AR129" s="129" t="s">
        <v>117</v>
      </c>
      <c r="AT129" s="136" t="s">
        <v>71</v>
      </c>
      <c r="AU129" s="136" t="s">
        <v>80</v>
      </c>
      <c r="AY129" s="129" t="s">
        <v>114</v>
      </c>
      <c r="BK129" s="137">
        <f>SUM(BK130:BK171)</f>
        <v>0</v>
      </c>
    </row>
    <row r="130" spans="1:65" s="2" customFormat="1" ht="14.45" customHeight="1">
      <c r="A130" s="26"/>
      <c r="B130" s="140"/>
      <c r="C130" s="141" t="s">
        <v>80</v>
      </c>
      <c r="D130" s="141" t="s">
        <v>120</v>
      </c>
      <c r="E130" s="142" t="s">
        <v>121</v>
      </c>
      <c r="F130" s="143" t="s">
        <v>122</v>
      </c>
      <c r="G130" s="144" t="s">
        <v>123</v>
      </c>
      <c r="H130" s="145">
        <v>4</v>
      </c>
      <c r="I130" s="145">
        <v>0</v>
      </c>
      <c r="J130" s="145">
        <f t="shared" ref="J130:J171" si="0">ROUND(I130*H130,3)</f>
        <v>0</v>
      </c>
      <c r="K130" s="146"/>
      <c r="L130" s="27"/>
      <c r="M130" s="147" t="s">
        <v>1</v>
      </c>
      <c r="N130" s="148" t="s">
        <v>38</v>
      </c>
      <c r="O130" s="149">
        <v>0.1085</v>
      </c>
      <c r="P130" s="149">
        <f t="shared" ref="P130:P171" si="1">O130*H130</f>
        <v>0.434</v>
      </c>
      <c r="Q130" s="149">
        <v>0</v>
      </c>
      <c r="R130" s="149">
        <f t="shared" ref="R130:R171" si="2">Q130*H130</f>
        <v>0</v>
      </c>
      <c r="S130" s="149">
        <v>0</v>
      </c>
      <c r="T130" s="150">
        <f t="shared" ref="T130:T171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124</v>
      </c>
      <c r="AT130" s="151" t="s">
        <v>120</v>
      </c>
      <c r="AU130" s="151" t="s">
        <v>125</v>
      </c>
      <c r="AY130" s="14" t="s">
        <v>114</v>
      </c>
      <c r="BE130" s="152">
        <f t="shared" ref="BE130:BE171" si="4">IF(N130="základná",J130,0)</f>
        <v>0</v>
      </c>
      <c r="BF130" s="152">
        <f t="shared" ref="BF130:BF171" si="5">IF(N130="znížená",J130,0)</f>
        <v>0</v>
      </c>
      <c r="BG130" s="152">
        <f t="shared" ref="BG130:BG171" si="6">IF(N130="zákl. prenesená",J130,0)</f>
        <v>0</v>
      </c>
      <c r="BH130" s="152">
        <f t="shared" ref="BH130:BH171" si="7">IF(N130="zníž. prenesená",J130,0)</f>
        <v>0</v>
      </c>
      <c r="BI130" s="152">
        <f t="shared" ref="BI130:BI171" si="8">IF(N130="nulová",J130,0)</f>
        <v>0</v>
      </c>
      <c r="BJ130" s="14" t="s">
        <v>125</v>
      </c>
      <c r="BK130" s="153">
        <f t="shared" ref="BK130:BK171" si="9">ROUND(I130*H130,3)</f>
        <v>0</v>
      </c>
      <c r="BL130" s="14" t="s">
        <v>124</v>
      </c>
      <c r="BM130" s="151" t="s">
        <v>126</v>
      </c>
    </row>
    <row r="131" spans="1:65" s="2" customFormat="1" ht="14.45" customHeight="1">
      <c r="A131" s="26"/>
      <c r="B131" s="140"/>
      <c r="C131" s="154" t="s">
        <v>125</v>
      </c>
      <c r="D131" s="154" t="s">
        <v>115</v>
      </c>
      <c r="E131" s="155" t="s">
        <v>127</v>
      </c>
      <c r="F131" s="156" t="s">
        <v>128</v>
      </c>
      <c r="G131" s="157" t="s">
        <v>123</v>
      </c>
      <c r="H131" s="158">
        <v>4</v>
      </c>
      <c r="I131" s="158">
        <v>0</v>
      </c>
      <c r="J131" s="158">
        <f t="shared" si="0"/>
        <v>0</v>
      </c>
      <c r="K131" s="159"/>
      <c r="L131" s="160"/>
      <c r="M131" s="161" t="s">
        <v>1</v>
      </c>
      <c r="N131" s="162" t="s">
        <v>38</v>
      </c>
      <c r="O131" s="149">
        <v>0</v>
      </c>
      <c r="P131" s="149">
        <f t="shared" si="1"/>
        <v>0</v>
      </c>
      <c r="Q131" s="149">
        <v>2.5000000000000001E-4</v>
      </c>
      <c r="R131" s="149">
        <f t="shared" si="2"/>
        <v>1E-3</v>
      </c>
      <c r="S131" s="149">
        <v>0</v>
      </c>
      <c r="T131" s="15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129</v>
      </c>
      <c r="AT131" s="151" t="s">
        <v>115</v>
      </c>
      <c r="AU131" s="151" t="s">
        <v>125</v>
      </c>
      <c r="AY131" s="14" t="s">
        <v>114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125</v>
      </c>
      <c r="BK131" s="153">
        <f t="shared" si="9"/>
        <v>0</v>
      </c>
      <c r="BL131" s="14" t="s">
        <v>129</v>
      </c>
      <c r="BM131" s="151" t="s">
        <v>130</v>
      </c>
    </row>
    <row r="132" spans="1:65" s="2" customFormat="1" ht="14.45" customHeight="1">
      <c r="A132" s="26"/>
      <c r="B132" s="140"/>
      <c r="C132" s="141" t="s">
        <v>117</v>
      </c>
      <c r="D132" s="141" t="s">
        <v>120</v>
      </c>
      <c r="E132" s="142" t="s">
        <v>131</v>
      </c>
      <c r="F132" s="143" t="s">
        <v>132</v>
      </c>
      <c r="G132" s="144" t="s">
        <v>123</v>
      </c>
      <c r="H132" s="145">
        <v>8</v>
      </c>
      <c r="I132" s="145">
        <v>0</v>
      </c>
      <c r="J132" s="145">
        <f t="shared" si="0"/>
        <v>0</v>
      </c>
      <c r="K132" s="146"/>
      <c r="L132" s="27"/>
      <c r="M132" s="147" t="s">
        <v>1</v>
      </c>
      <c r="N132" s="148" t="s">
        <v>38</v>
      </c>
      <c r="O132" s="149">
        <v>0.13500000000000001</v>
      </c>
      <c r="P132" s="149">
        <f t="shared" si="1"/>
        <v>1.08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124</v>
      </c>
      <c r="AT132" s="151" t="s">
        <v>120</v>
      </c>
      <c r="AU132" s="151" t="s">
        <v>125</v>
      </c>
      <c r="AY132" s="14" t="s">
        <v>114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125</v>
      </c>
      <c r="BK132" s="153">
        <f t="shared" si="9"/>
        <v>0</v>
      </c>
      <c r="BL132" s="14" t="s">
        <v>124</v>
      </c>
      <c r="BM132" s="151" t="s">
        <v>133</v>
      </c>
    </row>
    <row r="133" spans="1:65" s="2" customFormat="1" ht="14.45" customHeight="1">
      <c r="A133" s="26"/>
      <c r="B133" s="140"/>
      <c r="C133" s="154" t="s">
        <v>134</v>
      </c>
      <c r="D133" s="154" t="s">
        <v>115</v>
      </c>
      <c r="E133" s="155" t="s">
        <v>135</v>
      </c>
      <c r="F133" s="156" t="s">
        <v>136</v>
      </c>
      <c r="G133" s="157" t="s">
        <v>123</v>
      </c>
      <c r="H133" s="158">
        <v>8</v>
      </c>
      <c r="I133" s="158">
        <v>0</v>
      </c>
      <c r="J133" s="158">
        <f t="shared" si="0"/>
        <v>0</v>
      </c>
      <c r="K133" s="159"/>
      <c r="L133" s="160"/>
      <c r="M133" s="161" t="s">
        <v>1</v>
      </c>
      <c r="N133" s="162" t="s">
        <v>38</v>
      </c>
      <c r="O133" s="149">
        <v>0</v>
      </c>
      <c r="P133" s="149">
        <f t="shared" si="1"/>
        <v>0</v>
      </c>
      <c r="Q133" s="149">
        <v>4.0000000000000003E-5</v>
      </c>
      <c r="R133" s="149">
        <f t="shared" si="2"/>
        <v>3.2000000000000003E-4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129</v>
      </c>
      <c r="AT133" s="151" t="s">
        <v>115</v>
      </c>
      <c r="AU133" s="151" t="s">
        <v>125</v>
      </c>
      <c r="AY133" s="14" t="s">
        <v>114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125</v>
      </c>
      <c r="BK133" s="153">
        <f t="shared" si="9"/>
        <v>0</v>
      </c>
      <c r="BL133" s="14" t="s">
        <v>129</v>
      </c>
      <c r="BM133" s="151" t="s">
        <v>137</v>
      </c>
    </row>
    <row r="134" spans="1:65" s="2" customFormat="1" ht="14.45" customHeight="1">
      <c r="A134" s="26"/>
      <c r="B134" s="140"/>
      <c r="C134" s="141" t="s">
        <v>138</v>
      </c>
      <c r="D134" s="141" t="s">
        <v>120</v>
      </c>
      <c r="E134" s="142" t="s">
        <v>139</v>
      </c>
      <c r="F134" s="143" t="s">
        <v>140</v>
      </c>
      <c r="G134" s="144" t="s">
        <v>141</v>
      </c>
      <c r="H134" s="145">
        <v>5</v>
      </c>
      <c r="I134" s="145">
        <v>0</v>
      </c>
      <c r="J134" s="145">
        <f t="shared" si="0"/>
        <v>0</v>
      </c>
      <c r="K134" s="146"/>
      <c r="L134" s="27"/>
      <c r="M134" s="147" t="s">
        <v>1</v>
      </c>
      <c r="N134" s="148" t="s">
        <v>38</v>
      </c>
      <c r="O134" s="149">
        <v>7.4999999999999997E-2</v>
      </c>
      <c r="P134" s="149">
        <f t="shared" si="1"/>
        <v>0.375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124</v>
      </c>
      <c r="AT134" s="151" t="s">
        <v>120</v>
      </c>
      <c r="AU134" s="151" t="s">
        <v>125</v>
      </c>
      <c r="AY134" s="14" t="s">
        <v>114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125</v>
      </c>
      <c r="BK134" s="153">
        <f t="shared" si="9"/>
        <v>0</v>
      </c>
      <c r="BL134" s="14" t="s">
        <v>124</v>
      </c>
      <c r="BM134" s="151" t="s">
        <v>142</v>
      </c>
    </row>
    <row r="135" spans="1:65" s="2" customFormat="1" ht="14.45" customHeight="1">
      <c r="A135" s="26"/>
      <c r="B135" s="140"/>
      <c r="C135" s="141" t="s">
        <v>143</v>
      </c>
      <c r="D135" s="141" t="s">
        <v>120</v>
      </c>
      <c r="E135" s="142" t="s">
        <v>144</v>
      </c>
      <c r="F135" s="143" t="s">
        <v>145</v>
      </c>
      <c r="G135" s="144" t="s">
        <v>141</v>
      </c>
      <c r="H135" s="145">
        <v>2</v>
      </c>
      <c r="I135" s="145">
        <v>0</v>
      </c>
      <c r="J135" s="145">
        <f t="shared" si="0"/>
        <v>0</v>
      </c>
      <c r="K135" s="146"/>
      <c r="L135" s="27"/>
      <c r="M135" s="147" t="s">
        <v>1</v>
      </c>
      <c r="N135" s="148" t="s">
        <v>38</v>
      </c>
      <c r="O135" s="149">
        <v>0.36</v>
      </c>
      <c r="P135" s="149">
        <f t="shared" si="1"/>
        <v>0.72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124</v>
      </c>
      <c r="AT135" s="151" t="s">
        <v>120</v>
      </c>
      <c r="AU135" s="151" t="s">
        <v>125</v>
      </c>
      <c r="AY135" s="14" t="s">
        <v>114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125</v>
      </c>
      <c r="BK135" s="153">
        <f t="shared" si="9"/>
        <v>0</v>
      </c>
      <c r="BL135" s="14" t="s">
        <v>124</v>
      </c>
      <c r="BM135" s="151" t="s">
        <v>146</v>
      </c>
    </row>
    <row r="136" spans="1:65" s="2" customFormat="1" ht="14.45" customHeight="1">
      <c r="A136" s="26"/>
      <c r="B136" s="140"/>
      <c r="C136" s="141" t="s">
        <v>147</v>
      </c>
      <c r="D136" s="141" t="s">
        <v>120</v>
      </c>
      <c r="E136" s="142" t="s">
        <v>148</v>
      </c>
      <c r="F136" s="143" t="s">
        <v>149</v>
      </c>
      <c r="G136" s="144" t="s">
        <v>141</v>
      </c>
      <c r="H136" s="145">
        <v>1</v>
      </c>
      <c r="I136" s="145">
        <v>0</v>
      </c>
      <c r="J136" s="145">
        <f t="shared" si="0"/>
        <v>0</v>
      </c>
      <c r="K136" s="146"/>
      <c r="L136" s="27"/>
      <c r="M136" s="147" t="s">
        <v>1</v>
      </c>
      <c r="N136" s="148" t="s">
        <v>38</v>
      </c>
      <c r="O136" s="149">
        <v>1.3</v>
      </c>
      <c r="P136" s="149">
        <f t="shared" si="1"/>
        <v>1.3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124</v>
      </c>
      <c r="AT136" s="151" t="s">
        <v>120</v>
      </c>
      <c r="AU136" s="151" t="s">
        <v>125</v>
      </c>
      <c r="AY136" s="14" t="s">
        <v>114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125</v>
      </c>
      <c r="BK136" s="153">
        <f t="shared" si="9"/>
        <v>0</v>
      </c>
      <c r="BL136" s="14" t="s">
        <v>124</v>
      </c>
      <c r="BM136" s="151" t="s">
        <v>150</v>
      </c>
    </row>
    <row r="137" spans="1:65" s="2" customFormat="1" ht="14.45" customHeight="1">
      <c r="A137" s="26"/>
      <c r="B137" s="140"/>
      <c r="C137" s="154" t="s">
        <v>151</v>
      </c>
      <c r="D137" s="154" t="s">
        <v>115</v>
      </c>
      <c r="E137" s="155" t="s">
        <v>152</v>
      </c>
      <c r="F137" s="156" t="s">
        <v>153</v>
      </c>
      <c r="G137" s="157" t="s">
        <v>141</v>
      </c>
      <c r="H137" s="158">
        <v>5</v>
      </c>
      <c r="I137" s="158">
        <v>0</v>
      </c>
      <c r="J137" s="158">
        <f t="shared" si="0"/>
        <v>0</v>
      </c>
      <c r="K137" s="159"/>
      <c r="L137" s="160"/>
      <c r="M137" s="161" t="s">
        <v>1</v>
      </c>
      <c r="N137" s="162" t="s">
        <v>38</v>
      </c>
      <c r="O137" s="149">
        <v>0</v>
      </c>
      <c r="P137" s="149">
        <f t="shared" si="1"/>
        <v>0</v>
      </c>
      <c r="Q137" s="149">
        <v>4.0000000000000003E-5</v>
      </c>
      <c r="R137" s="149">
        <f t="shared" si="2"/>
        <v>2.0000000000000001E-4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129</v>
      </c>
      <c r="AT137" s="151" t="s">
        <v>115</v>
      </c>
      <c r="AU137" s="151" t="s">
        <v>125</v>
      </c>
      <c r="AY137" s="14" t="s">
        <v>114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125</v>
      </c>
      <c r="BK137" s="153">
        <f t="shared" si="9"/>
        <v>0</v>
      </c>
      <c r="BL137" s="14" t="s">
        <v>129</v>
      </c>
      <c r="BM137" s="151" t="s">
        <v>154</v>
      </c>
    </row>
    <row r="138" spans="1:65" s="2" customFormat="1" ht="14.45" customHeight="1">
      <c r="A138" s="26"/>
      <c r="B138" s="140"/>
      <c r="C138" s="141" t="s">
        <v>155</v>
      </c>
      <c r="D138" s="141" t="s">
        <v>120</v>
      </c>
      <c r="E138" s="142" t="s">
        <v>156</v>
      </c>
      <c r="F138" s="143" t="s">
        <v>157</v>
      </c>
      <c r="G138" s="144" t="s">
        <v>123</v>
      </c>
      <c r="H138" s="145">
        <v>10</v>
      </c>
      <c r="I138" s="145">
        <v>0</v>
      </c>
      <c r="J138" s="145">
        <f t="shared" si="0"/>
        <v>0</v>
      </c>
      <c r="K138" s="146"/>
      <c r="L138" s="27"/>
      <c r="M138" s="147" t="s">
        <v>1</v>
      </c>
      <c r="N138" s="148" t="s">
        <v>38</v>
      </c>
      <c r="O138" s="149">
        <v>8.5000000000000006E-2</v>
      </c>
      <c r="P138" s="149">
        <f t="shared" si="1"/>
        <v>0.85000000000000009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124</v>
      </c>
      <c r="AT138" s="151" t="s">
        <v>120</v>
      </c>
      <c r="AU138" s="151" t="s">
        <v>125</v>
      </c>
      <c r="AY138" s="14" t="s">
        <v>114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125</v>
      </c>
      <c r="BK138" s="153">
        <f t="shared" si="9"/>
        <v>0</v>
      </c>
      <c r="BL138" s="14" t="s">
        <v>124</v>
      </c>
      <c r="BM138" s="151" t="s">
        <v>158</v>
      </c>
    </row>
    <row r="139" spans="1:65" s="2" customFormat="1" ht="14.45" customHeight="1">
      <c r="A139" s="26"/>
      <c r="B139" s="140"/>
      <c r="C139" s="154" t="s">
        <v>159</v>
      </c>
      <c r="D139" s="154" t="s">
        <v>115</v>
      </c>
      <c r="E139" s="155" t="s">
        <v>160</v>
      </c>
      <c r="F139" s="156" t="s">
        <v>161</v>
      </c>
      <c r="G139" s="157" t="s">
        <v>123</v>
      </c>
      <c r="H139" s="158">
        <v>10</v>
      </c>
      <c r="I139" s="158">
        <v>0</v>
      </c>
      <c r="J139" s="158">
        <f t="shared" si="0"/>
        <v>0</v>
      </c>
      <c r="K139" s="159"/>
      <c r="L139" s="160"/>
      <c r="M139" s="161" t="s">
        <v>1</v>
      </c>
      <c r="N139" s="162" t="s">
        <v>38</v>
      </c>
      <c r="O139" s="149">
        <v>0</v>
      </c>
      <c r="P139" s="149">
        <f t="shared" si="1"/>
        <v>0</v>
      </c>
      <c r="Q139" s="149">
        <v>1.2E-4</v>
      </c>
      <c r="R139" s="149">
        <f t="shared" si="2"/>
        <v>1.2000000000000001E-3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129</v>
      </c>
      <c r="AT139" s="151" t="s">
        <v>115</v>
      </c>
      <c r="AU139" s="151" t="s">
        <v>125</v>
      </c>
      <c r="AY139" s="14" t="s">
        <v>114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125</v>
      </c>
      <c r="BK139" s="153">
        <f t="shared" si="9"/>
        <v>0</v>
      </c>
      <c r="BL139" s="14" t="s">
        <v>129</v>
      </c>
      <c r="BM139" s="151" t="s">
        <v>162</v>
      </c>
    </row>
    <row r="140" spans="1:65" s="2" customFormat="1" ht="14.45" customHeight="1">
      <c r="A140" s="26"/>
      <c r="B140" s="140"/>
      <c r="C140" s="141" t="s">
        <v>163</v>
      </c>
      <c r="D140" s="141" t="s">
        <v>120</v>
      </c>
      <c r="E140" s="142" t="s">
        <v>164</v>
      </c>
      <c r="F140" s="143" t="s">
        <v>165</v>
      </c>
      <c r="G140" s="144" t="s">
        <v>123</v>
      </c>
      <c r="H140" s="145">
        <v>1</v>
      </c>
      <c r="I140" s="145">
        <v>0</v>
      </c>
      <c r="J140" s="145">
        <f t="shared" si="0"/>
        <v>0</v>
      </c>
      <c r="K140" s="146"/>
      <c r="L140" s="27"/>
      <c r="M140" s="147" t="s">
        <v>1</v>
      </c>
      <c r="N140" s="148" t="s">
        <v>38</v>
      </c>
      <c r="O140" s="149">
        <v>0.24299999999999999</v>
      </c>
      <c r="P140" s="149">
        <f t="shared" si="1"/>
        <v>0.24299999999999999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124</v>
      </c>
      <c r="AT140" s="151" t="s">
        <v>120</v>
      </c>
      <c r="AU140" s="151" t="s">
        <v>125</v>
      </c>
      <c r="AY140" s="14" t="s">
        <v>114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125</v>
      </c>
      <c r="BK140" s="153">
        <f t="shared" si="9"/>
        <v>0</v>
      </c>
      <c r="BL140" s="14" t="s">
        <v>124</v>
      </c>
      <c r="BM140" s="151" t="s">
        <v>166</v>
      </c>
    </row>
    <row r="141" spans="1:65" s="2" customFormat="1" ht="24.2" customHeight="1">
      <c r="A141" s="26"/>
      <c r="B141" s="140"/>
      <c r="C141" s="154" t="s">
        <v>167</v>
      </c>
      <c r="D141" s="154" t="s">
        <v>115</v>
      </c>
      <c r="E141" s="155" t="s">
        <v>168</v>
      </c>
      <c r="F141" s="156" t="s">
        <v>169</v>
      </c>
      <c r="G141" s="157" t="s">
        <v>141</v>
      </c>
      <c r="H141" s="158">
        <v>1</v>
      </c>
      <c r="I141" s="158">
        <v>0</v>
      </c>
      <c r="J141" s="158">
        <f t="shared" si="0"/>
        <v>0</v>
      </c>
      <c r="K141" s="159"/>
      <c r="L141" s="160"/>
      <c r="M141" s="161" t="s">
        <v>1</v>
      </c>
      <c r="N141" s="162" t="s">
        <v>38</v>
      </c>
      <c r="O141" s="149">
        <v>0</v>
      </c>
      <c r="P141" s="149">
        <f t="shared" si="1"/>
        <v>0</v>
      </c>
      <c r="Q141" s="149">
        <v>2.5000000000000001E-3</v>
      </c>
      <c r="R141" s="149">
        <f t="shared" si="2"/>
        <v>2.5000000000000001E-3</v>
      </c>
      <c r="S141" s="149">
        <v>0</v>
      </c>
      <c r="T141" s="15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129</v>
      </c>
      <c r="AT141" s="151" t="s">
        <v>115</v>
      </c>
      <c r="AU141" s="151" t="s">
        <v>125</v>
      </c>
      <c r="AY141" s="14" t="s">
        <v>114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125</v>
      </c>
      <c r="BK141" s="153">
        <f t="shared" si="9"/>
        <v>0</v>
      </c>
      <c r="BL141" s="14" t="s">
        <v>129</v>
      </c>
      <c r="BM141" s="151" t="s">
        <v>170</v>
      </c>
    </row>
    <row r="142" spans="1:65" s="2" customFormat="1" ht="14.45" customHeight="1">
      <c r="A142" s="26"/>
      <c r="B142" s="140"/>
      <c r="C142" s="141" t="s">
        <v>171</v>
      </c>
      <c r="D142" s="141" t="s">
        <v>120</v>
      </c>
      <c r="E142" s="142" t="s">
        <v>172</v>
      </c>
      <c r="F142" s="143" t="s">
        <v>173</v>
      </c>
      <c r="G142" s="144" t="s">
        <v>141</v>
      </c>
      <c r="H142" s="145">
        <v>68</v>
      </c>
      <c r="I142" s="145">
        <v>0</v>
      </c>
      <c r="J142" s="145">
        <f t="shared" si="0"/>
        <v>0</v>
      </c>
      <c r="K142" s="146"/>
      <c r="L142" s="27"/>
      <c r="M142" s="147" t="s">
        <v>1</v>
      </c>
      <c r="N142" s="148" t="s">
        <v>38</v>
      </c>
      <c r="O142" s="149">
        <v>6.4000000000000001E-2</v>
      </c>
      <c r="P142" s="149">
        <f t="shared" si="1"/>
        <v>4.3520000000000003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124</v>
      </c>
      <c r="AT142" s="151" t="s">
        <v>120</v>
      </c>
      <c r="AU142" s="151" t="s">
        <v>125</v>
      </c>
      <c r="AY142" s="14" t="s">
        <v>114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4" t="s">
        <v>125</v>
      </c>
      <c r="BK142" s="153">
        <f t="shared" si="9"/>
        <v>0</v>
      </c>
      <c r="BL142" s="14" t="s">
        <v>124</v>
      </c>
      <c r="BM142" s="151" t="s">
        <v>174</v>
      </c>
    </row>
    <row r="143" spans="1:65" s="2" customFormat="1" ht="14.45" customHeight="1">
      <c r="A143" s="26"/>
      <c r="B143" s="140"/>
      <c r="C143" s="141" t="s">
        <v>175</v>
      </c>
      <c r="D143" s="141" t="s">
        <v>120</v>
      </c>
      <c r="E143" s="142" t="s">
        <v>176</v>
      </c>
      <c r="F143" s="143" t="s">
        <v>177</v>
      </c>
      <c r="G143" s="144" t="s">
        <v>141</v>
      </c>
      <c r="H143" s="145">
        <v>16</v>
      </c>
      <c r="I143" s="145">
        <v>0</v>
      </c>
      <c r="J143" s="145">
        <f t="shared" si="0"/>
        <v>0</v>
      </c>
      <c r="K143" s="146"/>
      <c r="L143" s="27"/>
      <c r="M143" s="147" t="s">
        <v>1</v>
      </c>
      <c r="N143" s="148" t="s">
        <v>38</v>
      </c>
      <c r="O143" s="149">
        <v>0.124</v>
      </c>
      <c r="P143" s="149">
        <f t="shared" si="1"/>
        <v>1.984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124</v>
      </c>
      <c r="AT143" s="151" t="s">
        <v>120</v>
      </c>
      <c r="AU143" s="151" t="s">
        <v>125</v>
      </c>
      <c r="AY143" s="14" t="s">
        <v>114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4" t="s">
        <v>125</v>
      </c>
      <c r="BK143" s="153">
        <f t="shared" si="9"/>
        <v>0</v>
      </c>
      <c r="BL143" s="14" t="s">
        <v>124</v>
      </c>
      <c r="BM143" s="151" t="s">
        <v>178</v>
      </c>
    </row>
    <row r="144" spans="1:65" s="2" customFormat="1" ht="14.45" customHeight="1">
      <c r="A144" s="26"/>
      <c r="B144" s="140"/>
      <c r="C144" s="141" t="s">
        <v>179</v>
      </c>
      <c r="D144" s="141" t="s">
        <v>120</v>
      </c>
      <c r="E144" s="142" t="s">
        <v>180</v>
      </c>
      <c r="F144" s="143" t="s">
        <v>181</v>
      </c>
      <c r="G144" s="144" t="s">
        <v>141</v>
      </c>
      <c r="H144" s="145">
        <v>16</v>
      </c>
      <c r="I144" s="145">
        <v>0</v>
      </c>
      <c r="J144" s="145">
        <f t="shared" si="0"/>
        <v>0</v>
      </c>
      <c r="K144" s="146"/>
      <c r="L144" s="27"/>
      <c r="M144" s="147" t="s">
        <v>1</v>
      </c>
      <c r="N144" s="148" t="s">
        <v>38</v>
      </c>
      <c r="O144" s="149">
        <v>0.42</v>
      </c>
      <c r="P144" s="149">
        <f t="shared" si="1"/>
        <v>6.72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124</v>
      </c>
      <c r="AT144" s="151" t="s">
        <v>120</v>
      </c>
      <c r="AU144" s="151" t="s">
        <v>125</v>
      </c>
      <c r="AY144" s="14" t="s">
        <v>114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4" t="s">
        <v>125</v>
      </c>
      <c r="BK144" s="153">
        <f t="shared" si="9"/>
        <v>0</v>
      </c>
      <c r="BL144" s="14" t="s">
        <v>124</v>
      </c>
      <c r="BM144" s="151" t="s">
        <v>182</v>
      </c>
    </row>
    <row r="145" spans="1:65" s="2" customFormat="1" ht="14.45" customHeight="1">
      <c r="A145" s="26"/>
      <c r="B145" s="140"/>
      <c r="C145" s="141" t="s">
        <v>183</v>
      </c>
      <c r="D145" s="141" t="s">
        <v>120</v>
      </c>
      <c r="E145" s="142" t="s">
        <v>184</v>
      </c>
      <c r="F145" s="143" t="s">
        <v>185</v>
      </c>
      <c r="G145" s="144" t="s">
        <v>141</v>
      </c>
      <c r="H145" s="145">
        <v>1</v>
      </c>
      <c r="I145" s="145">
        <v>0</v>
      </c>
      <c r="J145" s="145">
        <f t="shared" si="0"/>
        <v>0</v>
      </c>
      <c r="K145" s="146"/>
      <c r="L145" s="27"/>
      <c r="M145" s="147" t="s">
        <v>1</v>
      </c>
      <c r="N145" s="148" t="s">
        <v>38</v>
      </c>
      <c r="O145" s="149">
        <v>0.28799999999999998</v>
      </c>
      <c r="P145" s="149">
        <f t="shared" si="1"/>
        <v>0.28799999999999998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124</v>
      </c>
      <c r="AT145" s="151" t="s">
        <v>120</v>
      </c>
      <c r="AU145" s="151" t="s">
        <v>125</v>
      </c>
      <c r="AY145" s="14" t="s">
        <v>114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4" t="s">
        <v>125</v>
      </c>
      <c r="BK145" s="153">
        <f t="shared" si="9"/>
        <v>0</v>
      </c>
      <c r="BL145" s="14" t="s">
        <v>124</v>
      </c>
      <c r="BM145" s="151" t="s">
        <v>186</v>
      </c>
    </row>
    <row r="146" spans="1:65" s="2" customFormat="1" ht="14.45" customHeight="1">
      <c r="A146" s="26"/>
      <c r="B146" s="140"/>
      <c r="C146" s="154" t="s">
        <v>187</v>
      </c>
      <c r="D146" s="154" t="s">
        <v>115</v>
      </c>
      <c r="E146" s="155" t="s">
        <v>188</v>
      </c>
      <c r="F146" s="156" t="s">
        <v>189</v>
      </c>
      <c r="G146" s="157" t="s">
        <v>141</v>
      </c>
      <c r="H146" s="158">
        <v>1</v>
      </c>
      <c r="I146" s="158">
        <v>0</v>
      </c>
      <c r="J146" s="158">
        <f t="shared" si="0"/>
        <v>0</v>
      </c>
      <c r="K146" s="159"/>
      <c r="L146" s="160"/>
      <c r="M146" s="161" t="s">
        <v>1</v>
      </c>
      <c r="N146" s="162" t="s">
        <v>38</v>
      </c>
      <c r="O146" s="149">
        <v>0</v>
      </c>
      <c r="P146" s="149">
        <f t="shared" si="1"/>
        <v>0</v>
      </c>
      <c r="Q146" s="149">
        <v>1E-4</v>
      </c>
      <c r="R146" s="149">
        <f t="shared" si="2"/>
        <v>1E-4</v>
      </c>
      <c r="S146" s="149">
        <v>0</v>
      </c>
      <c r="T146" s="15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129</v>
      </c>
      <c r="AT146" s="151" t="s">
        <v>115</v>
      </c>
      <c r="AU146" s="151" t="s">
        <v>125</v>
      </c>
      <c r="AY146" s="14" t="s">
        <v>114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4" t="s">
        <v>125</v>
      </c>
      <c r="BK146" s="153">
        <f t="shared" si="9"/>
        <v>0</v>
      </c>
      <c r="BL146" s="14" t="s">
        <v>129</v>
      </c>
      <c r="BM146" s="151" t="s">
        <v>190</v>
      </c>
    </row>
    <row r="147" spans="1:65" s="2" customFormat="1" ht="14.45" customHeight="1">
      <c r="A147" s="26"/>
      <c r="B147" s="140"/>
      <c r="C147" s="141" t="s">
        <v>191</v>
      </c>
      <c r="D147" s="141" t="s">
        <v>120</v>
      </c>
      <c r="E147" s="142" t="s">
        <v>192</v>
      </c>
      <c r="F147" s="143" t="s">
        <v>193</v>
      </c>
      <c r="G147" s="144" t="s">
        <v>141</v>
      </c>
      <c r="H147" s="145">
        <v>5</v>
      </c>
      <c r="I147" s="145">
        <v>0</v>
      </c>
      <c r="J147" s="145">
        <f t="shared" si="0"/>
        <v>0</v>
      </c>
      <c r="K147" s="146"/>
      <c r="L147" s="27"/>
      <c r="M147" s="147" t="s">
        <v>1</v>
      </c>
      <c r="N147" s="148" t="s">
        <v>38</v>
      </c>
      <c r="O147" s="149">
        <v>0.47599999999999998</v>
      </c>
      <c r="P147" s="149">
        <f t="shared" si="1"/>
        <v>2.38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124</v>
      </c>
      <c r="AT147" s="151" t="s">
        <v>120</v>
      </c>
      <c r="AU147" s="151" t="s">
        <v>125</v>
      </c>
      <c r="AY147" s="14" t="s">
        <v>114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4" t="s">
        <v>125</v>
      </c>
      <c r="BK147" s="153">
        <f t="shared" si="9"/>
        <v>0</v>
      </c>
      <c r="BL147" s="14" t="s">
        <v>124</v>
      </c>
      <c r="BM147" s="151" t="s">
        <v>194</v>
      </c>
    </row>
    <row r="148" spans="1:65" s="2" customFormat="1" ht="14.45" customHeight="1">
      <c r="A148" s="26"/>
      <c r="B148" s="140"/>
      <c r="C148" s="154" t="s">
        <v>195</v>
      </c>
      <c r="D148" s="154" t="s">
        <v>115</v>
      </c>
      <c r="E148" s="155" t="s">
        <v>196</v>
      </c>
      <c r="F148" s="156" t="s">
        <v>197</v>
      </c>
      <c r="G148" s="157" t="s">
        <v>141</v>
      </c>
      <c r="H148" s="158">
        <v>5</v>
      </c>
      <c r="I148" s="158">
        <v>0</v>
      </c>
      <c r="J148" s="158">
        <f t="shared" si="0"/>
        <v>0</v>
      </c>
      <c r="K148" s="159"/>
      <c r="L148" s="160"/>
      <c r="M148" s="161" t="s">
        <v>1</v>
      </c>
      <c r="N148" s="162" t="s">
        <v>38</v>
      </c>
      <c r="O148" s="149">
        <v>0</v>
      </c>
      <c r="P148" s="149">
        <f t="shared" si="1"/>
        <v>0</v>
      </c>
      <c r="Q148" s="149">
        <v>2.0000000000000001E-4</v>
      </c>
      <c r="R148" s="149">
        <f t="shared" si="2"/>
        <v>1E-3</v>
      </c>
      <c r="S148" s="149">
        <v>0</v>
      </c>
      <c r="T148" s="15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129</v>
      </c>
      <c r="AT148" s="151" t="s">
        <v>115</v>
      </c>
      <c r="AU148" s="151" t="s">
        <v>125</v>
      </c>
      <c r="AY148" s="14" t="s">
        <v>114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4" t="s">
        <v>125</v>
      </c>
      <c r="BK148" s="153">
        <f t="shared" si="9"/>
        <v>0</v>
      </c>
      <c r="BL148" s="14" t="s">
        <v>129</v>
      </c>
      <c r="BM148" s="151" t="s">
        <v>198</v>
      </c>
    </row>
    <row r="149" spans="1:65" s="2" customFormat="1" ht="14.45" customHeight="1">
      <c r="A149" s="26"/>
      <c r="B149" s="140"/>
      <c r="C149" s="141" t="s">
        <v>7</v>
      </c>
      <c r="D149" s="141" t="s">
        <v>120</v>
      </c>
      <c r="E149" s="142" t="s">
        <v>199</v>
      </c>
      <c r="F149" s="143" t="s">
        <v>200</v>
      </c>
      <c r="G149" s="144" t="s">
        <v>141</v>
      </c>
      <c r="H149" s="145">
        <v>1</v>
      </c>
      <c r="I149" s="145">
        <v>0</v>
      </c>
      <c r="J149" s="145">
        <f t="shared" si="0"/>
        <v>0</v>
      </c>
      <c r="K149" s="146"/>
      <c r="L149" s="27"/>
      <c r="M149" s="147" t="s">
        <v>1</v>
      </c>
      <c r="N149" s="148" t="s">
        <v>38</v>
      </c>
      <c r="O149" s="149">
        <v>0.65</v>
      </c>
      <c r="P149" s="149">
        <f t="shared" si="1"/>
        <v>0.65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124</v>
      </c>
      <c r="AT149" s="151" t="s">
        <v>120</v>
      </c>
      <c r="AU149" s="151" t="s">
        <v>125</v>
      </c>
      <c r="AY149" s="14" t="s">
        <v>114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4" t="s">
        <v>125</v>
      </c>
      <c r="BK149" s="153">
        <f t="shared" si="9"/>
        <v>0</v>
      </c>
      <c r="BL149" s="14" t="s">
        <v>124</v>
      </c>
      <c r="BM149" s="151" t="s">
        <v>201</v>
      </c>
    </row>
    <row r="150" spans="1:65" s="2" customFormat="1" ht="24.2" customHeight="1">
      <c r="A150" s="26"/>
      <c r="B150" s="140"/>
      <c r="C150" s="154" t="s">
        <v>202</v>
      </c>
      <c r="D150" s="154" t="s">
        <v>115</v>
      </c>
      <c r="E150" s="155" t="s">
        <v>203</v>
      </c>
      <c r="F150" s="156" t="s">
        <v>204</v>
      </c>
      <c r="G150" s="157" t="s">
        <v>141</v>
      </c>
      <c r="H150" s="158">
        <v>1</v>
      </c>
      <c r="I150" s="158">
        <v>0</v>
      </c>
      <c r="J150" s="158">
        <f t="shared" si="0"/>
        <v>0</v>
      </c>
      <c r="K150" s="159"/>
      <c r="L150" s="160"/>
      <c r="M150" s="161" t="s">
        <v>1</v>
      </c>
      <c r="N150" s="162" t="s">
        <v>38</v>
      </c>
      <c r="O150" s="149">
        <v>0</v>
      </c>
      <c r="P150" s="149">
        <f t="shared" si="1"/>
        <v>0</v>
      </c>
      <c r="Q150" s="149">
        <v>7.1000000000000002E-4</v>
      </c>
      <c r="R150" s="149">
        <f t="shared" si="2"/>
        <v>7.1000000000000002E-4</v>
      </c>
      <c r="S150" s="149">
        <v>0</v>
      </c>
      <c r="T150" s="15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129</v>
      </c>
      <c r="AT150" s="151" t="s">
        <v>115</v>
      </c>
      <c r="AU150" s="151" t="s">
        <v>125</v>
      </c>
      <c r="AY150" s="14" t="s">
        <v>114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4" t="s">
        <v>125</v>
      </c>
      <c r="BK150" s="153">
        <f t="shared" si="9"/>
        <v>0</v>
      </c>
      <c r="BL150" s="14" t="s">
        <v>129</v>
      </c>
      <c r="BM150" s="151" t="s">
        <v>205</v>
      </c>
    </row>
    <row r="151" spans="1:65" s="2" customFormat="1" ht="14.45" customHeight="1">
      <c r="A151" s="26"/>
      <c r="B151" s="140"/>
      <c r="C151" s="141" t="s">
        <v>206</v>
      </c>
      <c r="D151" s="141" t="s">
        <v>120</v>
      </c>
      <c r="E151" s="142" t="s">
        <v>207</v>
      </c>
      <c r="F151" s="143" t="s">
        <v>208</v>
      </c>
      <c r="G151" s="144" t="s">
        <v>141</v>
      </c>
      <c r="H151" s="145">
        <v>8</v>
      </c>
      <c r="I151" s="145">
        <v>0</v>
      </c>
      <c r="J151" s="145">
        <f t="shared" si="0"/>
        <v>0</v>
      </c>
      <c r="K151" s="146"/>
      <c r="L151" s="27"/>
      <c r="M151" s="147" t="s">
        <v>1</v>
      </c>
      <c r="N151" s="148" t="s">
        <v>38</v>
      </c>
      <c r="O151" s="149">
        <v>0.1</v>
      </c>
      <c r="P151" s="149">
        <f t="shared" si="1"/>
        <v>0.8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124</v>
      </c>
      <c r="AT151" s="151" t="s">
        <v>120</v>
      </c>
      <c r="AU151" s="151" t="s">
        <v>125</v>
      </c>
      <c r="AY151" s="14" t="s">
        <v>114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4" t="s">
        <v>125</v>
      </c>
      <c r="BK151" s="153">
        <f t="shared" si="9"/>
        <v>0</v>
      </c>
      <c r="BL151" s="14" t="s">
        <v>124</v>
      </c>
      <c r="BM151" s="151" t="s">
        <v>209</v>
      </c>
    </row>
    <row r="152" spans="1:65" s="2" customFormat="1" ht="14.45" customHeight="1">
      <c r="A152" s="26"/>
      <c r="B152" s="140"/>
      <c r="C152" s="154" t="s">
        <v>210</v>
      </c>
      <c r="D152" s="154" t="s">
        <v>115</v>
      </c>
      <c r="E152" s="155" t="s">
        <v>211</v>
      </c>
      <c r="F152" s="156" t="s">
        <v>212</v>
      </c>
      <c r="G152" s="157" t="s">
        <v>141</v>
      </c>
      <c r="H152" s="158">
        <v>8</v>
      </c>
      <c r="I152" s="158">
        <v>0</v>
      </c>
      <c r="J152" s="158">
        <f t="shared" si="0"/>
        <v>0</v>
      </c>
      <c r="K152" s="159"/>
      <c r="L152" s="160"/>
      <c r="M152" s="161" t="s">
        <v>1</v>
      </c>
      <c r="N152" s="162" t="s">
        <v>38</v>
      </c>
      <c r="O152" s="149">
        <v>0</v>
      </c>
      <c r="P152" s="149">
        <f t="shared" si="1"/>
        <v>0</v>
      </c>
      <c r="Q152" s="149">
        <v>1.4999999999999999E-4</v>
      </c>
      <c r="R152" s="149">
        <f t="shared" si="2"/>
        <v>1.1999999999999999E-3</v>
      </c>
      <c r="S152" s="149">
        <v>0</v>
      </c>
      <c r="T152" s="15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129</v>
      </c>
      <c r="AT152" s="151" t="s">
        <v>115</v>
      </c>
      <c r="AU152" s="151" t="s">
        <v>125</v>
      </c>
      <c r="AY152" s="14" t="s">
        <v>114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4" t="s">
        <v>125</v>
      </c>
      <c r="BK152" s="153">
        <f t="shared" si="9"/>
        <v>0</v>
      </c>
      <c r="BL152" s="14" t="s">
        <v>129</v>
      </c>
      <c r="BM152" s="151" t="s">
        <v>213</v>
      </c>
    </row>
    <row r="153" spans="1:65" s="2" customFormat="1" ht="14.45" customHeight="1">
      <c r="A153" s="26"/>
      <c r="B153" s="140"/>
      <c r="C153" s="141" t="s">
        <v>214</v>
      </c>
      <c r="D153" s="141" t="s">
        <v>120</v>
      </c>
      <c r="E153" s="142" t="s">
        <v>215</v>
      </c>
      <c r="F153" s="143" t="s">
        <v>216</v>
      </c>
      <c r="G153" s="144" t="s">
        <v>141</v>
      </c>
      <c r="H153" s="145">
        <v>60</v>
      </c>
      <c r="I153" s="145">
        <v>0</v>
      </c>
      <c r="J153" s="145">
        <f t="shared" si="0"/>
        <v>0</v>
      </c>
      <c r="K153" s="146"/>
      <c r="L153" s="27"/>
      <c r="M153" s="147" t="s">
        <v>1</v>
      </c>
      <c r="N153" s="148" t="s">
        <v>38</v>
      </c>
      <c r="O153" s="149">
        <v>0.52</v>
      </c>
      <c r="P153" s="149">
        <f t="shared" si="1"/>
        <v>31.200000000000003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124</v>
      </c>
      <c r="AT153" s="151" t="s">
        <v>120</v>
      </c>
      <c r="AU153" s="151" t="s">
        <v>125</v>
      </c>
      <c r="AY153" s="14" t="s">
        <v>114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4" t="s">
        <v>125</v>
      </c>
      <c r="BK153" s="153">
        <f t="shared" si="9"/>
        <v>0</v>
      </c>
      <c r="BL153" s="14" t="s">
        <v>124</v>
      </c>
      <c r="BM153" s="151" t="s">
        <v>217</v>
      </c>
    </row>
    <row r="154" spans="1:65" s="2" customFormat="1" ht="14.45" customHeight="1">
      <c r="A154" s="26"/>
      <c r="B154" s="140"/>
      <c r="C154" s="141" t="s">
        <v>218</v>
      </c>
      <c r="D154" s="141" t="s">
        <v>120</v>
      </c>
      <c r="E154" s="142" t="s">
        <v>219</v>
      </c>
      <c r="F154" s="143" t="s">
        <v>220</v>
      </c>
      <c r="G154" s="144" t="s">
        <v>141</v>
      </c>
      <c r="H154" s="145">
        <v>3</v>
      </c>
      <c r="I154" s="145">
        <v>0</v>
      </c>
      <c r="J154" s="145">
        <f t="shared" si="0"/>
        <v>0</v>
      </c>
      <c r="K154" s="146"/>
      <c r="L154" s="27"/>
      <c r="M154" s="147" t="s">
        <v>1</v>
      </c>
      <c r="N154" s="148" t="s">
        <v>38</v>
      </c>
      <c r="O154" s="149">
        <v>2.14</v>
      </c>
      <c r="P154" s="149">
        <f t="shared" si="1"/>
        <v>6.42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124</v>
      </c>
      <c r="AT154" s="151" t="s">
        <v>120</v>
      </c>
      <c r="AU154" s="151" t="s">
        <v>125</v>
      </c>
      <c r="AY154" s="14" t="s">
        <v>114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4" t="s">
        <v>125</v>
      </c>
      <c r="BK154" s="153">
        <f t="shared" si="9"/>
        <v>0</v>
      </c>
      <c r="BL154" s="14" t="s">
        <v>124</v>
      </c>
      <c r="BM154" s="151" t="s">
        <v>221</v>
      </c>
    </row>
    <row r="155" spans="1:65" s="2" customFormat="1" ht="24.2" customHeight="1">
      <c r="A155" s="26"/>
      <c r="B155" s="140"/>
      <c r="C155" s="154" t="s">
        <v>222</v>
      </c>
      <c r="D155" s="154" t="s">
        <v>115</v>
      </c>
      <c r="E155" s="155" t="s">
        <v>223</v>
      </c>
      <c r="F155" s="156" t="s">
        <v>224</v>
      </c>
      <c r="G155" s="157" t="s">
        <v>141</v>
      </c>
      <c r="H155" s="158">
        <v>1</v>
      </c>
      <c r="I155" s="158">
        <v>0</v>
      </c>
      <c r="J155" s="158">
        <f t="shared" si="0"/>
        <v>0</v>
      </c>
      <c r="K155" s="159"/>
      <c r="L155" s="160"/>
      <c r="M155" s="161" t="s">
        <v>1</v>
      </c>
      <c r="N155" s="162" t="s">
        <v>38</v>
      </c>
      <c r="O155" s="149">
        <v>0</v>
      </c>
      <c r="P155" s="149">
        <f t="shared" si="1"/>
        <v>0</v>
      </c>
      <c r="Q155" s="149">
        <v>3.8000000000000002E-4</v>
      </c>
      <c r="R155" s="149">
        <f t="shared" si="2"/>
        <v>3.8000000000000002E-4</v>
      </c>
      <c r="S155" s="149">
        <v>0</v>
      </c>
      <c r="T155" s="15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129</v>
      </c>
      <c r="AT155" s="151" t="s">
        <v>115</v>
      </c>
      <c r="AU155" s="151" t="s">
        <v>125</v>
      </c>
      <c r="AY155" s="14" t="s">
        <v>114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4" t="s">
        <v>125</v>
      </c>
      <c r="BK155" s="153">
        <f t="shared" si="9"/>
        <v>0</v>
      </c>
      <c r="BL155" s="14" t="s">
        <v>129</v>
      </c>
      <c r="BM155" s="151" t="s">
        <v>225</v>
      </c>
    </row>
    <row r="156" spans="1:65" s="2" customFormat="1" ht="14.45" customHeight="1">
      <c r="A156" s="26"/>
      <c r="B156" s="140"/>
      <c r="C156" s="141" t="s">
        <v>226</v>
      </c>
      <c r="D156" s="141" t="s">
        <v>120</v>
      </c>
      <c r="E156" s="142" t="s">
        <v>227</v>
      </c>
      <c r="F156" s="143" t="s">
        <v>228</v>
      </c>
      <c r="G156" s="144" t="s">
        <v>123</v>
      </c>
      <c r="H156" s="145">
        <v>5</v>
      </c>
      <c r="I156" s="145">
        <v>0</v>
      </c>
      <c r="J156" s="145">
        <f t="shared" si="0"/>
        <v>0</v>
      </c>
      <c r="K156" s="146"/>
      <c r="L156" s="27"/>
      <c r="M156" s="147" t="s">
        <v>1</v>
      </c>
      <c r="N156" s="148" t="s">
        <v>38</v>
      </c>
      <c r="O156" s="149">
        <v>2.5000000000000001E-2</v>
      </c>
      <c r="P156" s="149">
        <f t="shared" si="1"/>
        <v>0.125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124</v>
      </c>
      <c r="AT156" s="151" t="s">
        <v>120</v>
      </c>
      <c r="AU156" s="151" t="s">
        <v>125</v>
      </c>
      <c r="AY156" s="14" t="s">
        <v>114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4" t="s">
        <v>125</v>
      </c>
      <c r="BK156" s="153">
        <f t="shared" si="9"/>
        <v>0</v>
      </c>
      <c r="BL156" s="14" t="s">
        <v>124</v>
      </c>
      <c r="BM156" s="151" t="s">
        <v>229</v>
      </c>
    </row>
    <row r="157" spans="1:65" s="2" customFormat="1" ht="14.45" customHeight="1">
      <c r="A157" s="26"/>
      <c r="B157" s="140"/>
      <c r="C157" s="154" t="s">
        <v>230</v>
      </c>
      <c r="D157" s="154" t="s">
        <v>115</v>
      </c>
      <c r="E157" s="155" t="s">
        <v>231</v>
      </c>
      <c r="F157" s="156" t="s">
        <v>232</v>
      </c>
      <c r="G157" s="157" t="s">
        <v>123</v>
      </c>
      <c r="H157" s="158">
        <v>5</v>
      </c>
      <c r="I157" s="158">
        <v>0</v>
      </c>
      <c r="J157" s="158">
        <f t="shared" si="0"/>
        <v>0</v>
      </c>
      <c r="K157" s="159"/>
      <c r="L157" s="160"/>
      <c r="M157" s="161" t="s">
        <v>1</v>
      </c>
      <c r="N157" s="162" t="s">
        <v>38</v>
      </c>
      <c r="O157" s="149">
        <v>0</v>
      </c>
      <c r="P157" s="149">
        <f t="shared" si="1"/>
        <v>0</v>
      </c>
      <c r="Q157" s="149">
        <v>1.2E-4</v>
      </c>
      <c r="R157" s="149">
        <f t="shared" si="2"/>
        <v>6.0000000000000006E-4</v>
      </c>
      <c r="S157" s="149">
        <v>0</v>
      </c>
      <c r="T157" s="150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129</v>
      </c>
      <c r="AT157" s="151" t="s">
        <v>115</v>
      </c>
      <c r="AU157" s="151" t="s">
        <v>125</v>
      </c>
      <c r="AY157" s="14" t="s">
        <v>114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4" t="s">
        <v>125</v>
      </c>
      <c r="BK157" s="153">
        <f t="shared" si="9"/>
        <v>0</v>
      </c>
      <c r="BL157" s="14" t="s">
        <v>129</v>
      </c>
      <c r="BM157" s="151" t="s">
        <v>233</v>
      </c>
    </row>
    <row r="158" spans="1:65" s="2" customFormat="1" ht="14.45" customHeight="1">
      <c r="A158" s="26"/>
      <c r="B158" s="140"/>
      <c r="C158" s="141" t="s">
        <v>234</v>
      </c>
      <c r="D158" s="141" t="s">
        <v>120</v>
      </c>
      <c r="E158" s="142" t="s">
        <v>235</v>
      </c>
      <c r="F158" s="143" t="s">
        <v>236</v>
      </c>
      <c r="G158" s="144" t="s">
        <v>123</v>
      </c>
      <c r="H158" s="145">
        <v>30</v>
      </c>
      <c r="I158" s="145">
        <v>0</v>
      </c>
      <c r="J158" s="145">
        <f t="shared" si="0"/>
        <v>0</v>
      </c>
      <c r="K158" s="146"/>
      <c r="L158" s="27"/>
      <c r="M158" s="147" t="s">
        <v>1</v>
      </c>
      <c r="N158" s="148" t="s">
        <v>38</v>
      </c>
      <c r="O158" s="149">
        <v>2.8000000000000001E-2</v>
      </c>
      <c r="P158" s="149">
        <f t="shared" si="1"/>
        <v>0.84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124</v>
      </c>
      <c r="AT158" s="151" t="s">
        <v>120</v>
      </c>
      <c r="AU158" s="151" t="s">
        <v>125</v>
      </c>
      <c r="AY158" s="14" t="s">
        <v>114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4" t="s">
        <v>125</v>
      </c>
      <c r="BK158" s="153">
        <f t="shared" si="9"/>
        <v>0</v>
      </c>
      <c r="BL158" s="14" t="s">
        <v>124</v>
      </c>
      <c r="BM158" s="151" t="s">
        <v>237</v>
      </c>
    </row>
    <row r="159" spans="1:65" s="2" customFormat="1" ht="14.45" customHeight="1">
      <c r="A159" s="26"/>
      <c r="B159" s="140"/>
      <c r="C159" s="154" t="s">
        <v>238</v>
      </c>
      <c r="D159" s="154" t="s">
        <v>115</v>
      </c>
      <c r="E159" s="155" t="s">
        <v>239</v>
      </c>
      <c r="F159" s="156" t="s">
        <v>240</v>
      </c>
      <c r="G159" s="157" t="s">
        <v>123</v>
      </c>
      <c r="H159" s="158">
        <v>30</v>
      </c>
      <c r="I159" s="158">
        <v>0</v>
      </c>
      <c r="J159" s="158">
        <f t="shared" si="0"/>
        <v>0</v>
      </c>
      <c r="K159" s="159"/>
      <c r="L159" s="160"/>
      <c r="M159" s="161" t="s">
        <v>1</v>
      </c>
      <c r="N159" s="162" t="s">
        <v>38</v>
      </c>
      <c r="O159" s="149">
        <v>0</v>
      </c>
      <c r="P159" s="149">
        <f t="shared" si="1"/>
        <v>0</v>
      </c>
      <c r="Q159" s="149">
        <v>1.3999999999999999E-4</v>
      </c>
      <c r="R159" s="149">
        <f t="shared" si="2"/>
        <v>4.1999999999999997E-3</v>
      </c>
      <c r="S159" s="149">
        <v>0</v>
      </c>
      <c r="T159" s="150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129</v>
      </c>
      <c r="AT159" s="151" t="s">
        <v>115</v>
      </c>
      <c r="AU159" s="151" t="s">
        <v>125</v>
      </c>
      <c r="AY159" s="14" t="s">
        <v>114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4" t="s">
        <v>125</v>
      </c>
      <c r="BK159" s="153">
        <f t="shared" si="9"/>
        <v>0</v>
      </c>
      <c r="BL159" s="14" t="s">
        <v>129</v>
      </c>
      <c r="BM159" s="151" t="s">
        <v>241</v>
      </c>
    </row>
    <row r="160" spans="1:65" s="2" customFormat="1" ht="14.45" customHeight="1">
      <c r="A160" s="26"/>
      <c r="B160" s="140"/>
      <c r="C160" s="141" t="s">
        <v>242</v>
      </c>
      <c r="D160" s="141" t="s">
        <v>120</v>
      </c>
      <c r="E160" s="142" t="s">
        <v>243</v>
      </c>
      <c r="F160" s="143" t="s">
        <v>244</v>
      </c>
      <c r="G160" s="144" t="s">
        <v>123</v>
      </c>
      <c r="H160" s="145">
        <v>30</v>
      </c>
      <c r="I160" s="145">
        <v>0</v>
      </c>
      <c r="J160" s="145">
        <f t="shared" si="0"/>
        <v>0</v>
      </c>
      <c r="K160" s="146"/>
      <c r="L160" s="27"/>
      <c r="M160" s="147" t="s">
        <v>1</v>
      </c>
      <c r="N160" s="148" t="s">
        <v>38</v>
      </c>
      <c r="O160" s="149">
        <v>0.03</v>
      </c>
      <c r="P160" s="149">
        <f t="shared" si="1"/>
        <v>0.89999999999999991</v>
      </c>
      <c r="Q160" s="149">
        <v>0</v>
      </c>
      <c r="R160" s="149">
        <f t="shared" si="2"/>
        <v>0</v>
      </c>
      <c r="S160" s="149">
        <v>0</v>
      </c>
      <c r="T160" s="150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124</v>
      </c>
      <c r="AT160" s="151" t="s">
        <v>120</v>
      </c>
      <c r="AU160" s="151" t="s">
        <v>125</v>
      </c>
      <c r="AY160" s="14" t="s">
        <v>114</v>
      </c>
      <c r="BE160" s="152">
        <f t="shared" si="4"/>
        <v>0</v>
      </c>
      <c r="BF160" s="152">
        <f t="shared" si="5"/>
        <v>0</v>
      </c>
      <c r="BG160" s="152">
        <f t="shared" si="6"/>
        <v>0</v>
      </c>
      <c r="BH160" s="152">
        <f t="shared" si="7"/>
        <v>0</v>
      </c>
      <c r="BI160" s="152">
        <f t="shared" si="8"/>
        <v>0</v>
      </c>
      <c r="BJ160" s="14" t="s">
        <v>125</v>
      </c>
      <c r="BK160" s="153">
        <f t="shared" si="9"/>
        <v>0</v>
      </c>
      <c r="BL160" s="14" t="s">
        <v>124</v>
      </c>
      <c r="BM160" s="151" t="s">
        <v>245</v>
      </c>
    </row>
    <row r="161" spans="1:65" s="2" customFormat="1" ht="14.45" customHeight="1">
      <c r="A161" s="26"/>
      <c r="B161" s="140"/>
      <c r="C161" s="154" t="s">
        <v>246</v>
      </c>
      <c r="D161" s="154" t="s">
        <v>115</v>
      </c>
      <c r="E161" s="155" t="s">
        <v>247</v>
      </c>
      <c r="F161" s="156" t="s">
        <v>248</v>
      </c>
      <c r="G161" s="157" t="s">
        <v>123</v>
      </c>
      <c r="H161" s="158">
        <v>30</v>
      </c>
      <c r="I161" s="158">
        <v>0</v>
      </c>
      <c r="J161" s="158">
        <f t="shared" si="0"/>
        <v>0</v>
      </c>
      <c r="K161" s="159"/>
      <c r="L161" s="160"/>
      <c r="M161" s="161" t="s">
        <v>1</v>
      </c>
      <c r="N161" s="162" t="s">
        <v>38</v>
      </c>
      <c r="O161" s="149">
        <v>0</v>
      </c>
      <c r="P161" s="149">
        <f t="shared" si="1"/>
        <v>0</v>
      </c>
      <c r="Q161" s="149">
        <v>1.9000000000000001E-4</v>
      </c>
      <c r="R161" s="149">
        <f t="shared" si="2"/>
        <v>5.7000000000000002E-3</v>
      </c>
      <c r="S161" s="149">
        <v>0</v>
      </c>
      <c r="T161" s="150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129</v>
      </c>
      <c r="AT161" s="151" t="s">
        <v>115</v>
      </c>
      <c r="AU161" s="151" t="s">
        <v>125</v>
      </c>
      <c r="AY161" s="14" t="s">
        <v>114</v>
      </c>
      <c r="BE161" s="152">
        <f t="shared" si="4"/>
        <v>0</v>
      </c>
      <c r="BF161" s="152">
        <f t="shared" si="5"/>
        <v>0</v>
      </c>
      <c r="BG161" s="152">
        <f t="shared" si="6"/>
        <v>0</v>
      </c>
      <c r="BH161" s="152">
        <f t="shared" si="7"/>
        <v>0</v>
      </c>
      <c r="BI161" s="152">
        <f t="shared" si="8"/>
        <v>0</v>
      </c>
      <c r="BJ161" s="14" t="s">
        <v>125</v>
      </c>
      <c r="BK161" s="153">
        <f t="shared" si="9"/>
        <v>0</v>
      </c>
      <c r="BL161" s="14" t="s">
        <v>129</v>
      </c>
      <c r="BM161" s="151" t="s">
        <v>249</v>
      </c>
    </row>
    <row r="162" spans="1:65" s="2" customFormat="1" ht="14.45" customHeight="1">
      <c r="A162" s="26"/>
      <c r="B162" s="140"/>
      <c r="C162" s="141" t="s">
        <v>250</v>
      </c>
      <c r="D162" s="141" t="s">
        <v>120</v>
      </c>
      <c r="E162" s="142" t="s">
        <v>251</v>
      </c>
      <c r="F162" s="143" t="s">
        <v>252</v>
      </c>
      <c r="G162" s="144" t="s">
        <v>123</v>
      </c>
      <c r="H162" s="145">
        <v>3</v>
      </c>
      <c r="I162" s="145">
        <v>0</v>
      </c>
      <c r="J162" s="145">
        <f t="shared" si="0"/>
        <v>0</v>
      </c>
      <c r="K162" s="146"/>
      <c r="L162" s="27"/>
      <c r="M162" s="147" t="s">
        <v>1</v>
      </c>
      <c r="N162" s="148" t="s">
        <v>38</v>
      </c>
      <c r="O162" s="149">
        <v>5.1999999999999998E-2</v>
      </c>
      <c r="P162" s="149">
        <f t="shared" si="1"/>
        <v>0.156</v>
      </c>
      <c r="Q162" s="149">
        <v>0</v>
      </c>
      <c r="R162" s="149">
        <f t="shared" si="2"/>
        <v>0</v>
      </c>
      <c r="S162" s="149">
        <v>0</v>
      </c>
      <c r="T162" s="150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124</v>
      </c>
      <c r="AT162" s="151" t="s">
        <v>120</v>
      </c>
      <c r="AU162" s="151" t="s">
        <v>125</v>
      </c>
      <c r="AY162" s="14" t="s">
        <v>114</v>
      </c>
      <c r="BE162" s="152">
        <f t="shared" si="4"/>
        <v>0</v>
      </c>
      <c r="BF162" s="152">
        <f t="shared" si="5"/>
        <v>0</v>
      </c>
      <c r="BG162" s="152">
        <f t="shared" si="6"/>
        <v>0</v>
      </c>
      <c r="BH162" s="152">
        <f t="shared" si="7"/>
        <v>0</v>
      </c>
      <c r="BI162" s="152">
        <f t="shared" si="8"/>
        <v>0</v>
      </c>
      <c r="BJ162" s="14" t="s">
        <v>125</v>
      </c>
      <c r="BK162" s="153">
        <f t="shared" si="9"/>
        <v>0</v>
      </c>
      <c r="BL162" s="14" t="s">
        <v>124</v>
      </c>
      <c r="BM162" s="151" t="s">
        <v>253</v>
      </c>
    </row>
    <row r="163" spans="1:65" s="2" customFormat="1" ht="14.45" customHeight="1">
      <c r="A163" s="26"/>
      <c r="B163" s="140"/>
      <c r="C163" s="154" t="s">
        <v>254</v>
      </c>
      <c r="D163" s="154" t="s">
        <v>115</v>
      </c>
      <c r="E163" s="155" t="s">
        <v>255</v>
      </c>
      <c r="F163" s="156" t="s">
        <v>256</v>
      </c>
      <c r="G163" s="157" t="s">
        <v>123</v>
      </c>
      <c r="H163" s="158">
        <v>3</v>
      </c>
      <c r="I163" s="158">
        <v>0</v>
      </c>
      <c r="J163" s="158">
        <f t="shared" si="0"/>
        <v>0</v>
      </c>
      <c r="K163" s="159"/>
      <c r="L163" s="160"/>
      <c r="M163" s="161" t="s">
        <v>1</v>
      </c>
      <c r="N163" s="162" t="s">
        <v>38</v>
      </c>
      <c r="O163" s="149">
        <v>0</v>
      </c>
      <c r="P163" s="149">
        <f t="shared" si="1"/>
        <v>0</v>
      </c>
      <c r="Q163" s="149">
        <v>6.2E-4</v>
      </c>
      <c r="R163" s="149">
        <f t="shared" si="2"/>
        <v>1.8600000000000001E-3</v>
      </c>
      <c r="S163" s="149">
        <v>0</v>
      </c>
      <c r="T163" s="150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129</v>
      </c>
      <c r="AT163" s="151" t="s">
        <v>115</v>
      </c>
      <c r="AU163" s="151" t="s">
        <v>125</v>
      </c>
      <c r="AY163" s="14" t="s">
        <v>114</v>
      </c>
      <c r="BE163" s="152">
        <f t="shared" si="4"/>
        <v>0</v>
      </c>
      <c r="BF163" s="152">
        <f t="shared" si="5"/>
        <v>0</v>
      </c>
      <c r="BG163" s="152">
        <f t="shared" si="6"/>
        <v>0</v>
      </c>
      <c r="BH163" s="152">
        <f t="shared" si="7"/>
        <v>0</v>
      </c>
      <c r="BI163" s="152">
        <f t="shared" si="8"/>
        <v>0</v>
      </c>
      <c r="BJ163" s="14" t="s">
        <v>125</v>
      </c>
      <c r="BK163" s="153">
        <f t="shared" si="9"/>
        <v>0</v>
      </c>
      <c r="BL163" s="14" t="s">
        <v>129</v>
      </c>
      <c r="BM163" s="151" t="s">
        <v>257</v>
      </c>
    </row>
    <row r="164" spans="1:65" s="2" customFormat="1" ht="14.45" customHeight="1">
      <c r="A164" s="26"/>
      <c r="B164" s="140"/>
      <c r="C164" s="141" t="s">
        <v>258</v>
      </c>
      <c r="D164" s="141" t="s">
        <v>120</v>
      </c>
      <c r="E164" s="142" t="s">
        <v>259</v>
      </c>
      <c r="F164" s="143" t="s">
        <v>260</v>
      </c>
      <c r="G164" s="144" t="s">
        <v>123</v>
      </c>
      <c r="H164" s="145">
        <v>20</v>
      </c>
      <c r="I164" s="145">
        <v>0</v>
      </c>
      <c r="J164" s="145">
        <f t="shared" si="0"/>
        <v>0</v>
      </c>
      <c r="K164" s="146"/>
      <c r="L164" s="27"/>
      <c r="M164" s="147" t="s">
        <v>1</v>
      </c>
      <c r="N164" s="148" t="s">
        <v>38</v>
      </c>
      <c r="O164" s="149">
        <v>3.2000000000000001E-2</v>
      </c>
      <c r="P164" s="149">
        <f t="shared" si="1"/>
        <v>0.64</v>
      </c>
      <c r="Q164" s="149">
        <v>0</v>
      </c>
      <c r="R164" s="149">
        <f t="shared" si="2"/>
        <v>0</v>
      </c>
      <c r="S164" s="149">
        <v>0</v>
      </c>
      <c r="T164" s="150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124</v>
      </c>
      <c r="AT164" s="151" t="s">
        <v>120</v>
      </c>
      <c r="AU164" s="151" t="s">
        <v>125</v>
      </c>
      <c r="AY164" s="14" t="s">
        <v>114</v>
      </c>
      <c r="BE164" s="152">
        <f t="shared" si="4"/>
        <v>0</v>
      </c>
      <c r="BF164" s="152">
        <f t="shared" si="5"/>
        <v>0</v>
      </c>
      <c r="BG164" s="152">
        <f t="shared" si="6"/>
        <v>0</v>
      </c>
      <c r="BH164" s="152">
        <f t="shared" si="7"/>
        <v>0</v>
      </c>
      <c r="BI164" s="152">
        <f t="shared" si="8"/>
        <v>0</v>
      </c>
      <c r="BJ164" s="14" t="s">
        <v>125</v>
      </c>
      <c r="BK164" s="153">
        <f t="shared" si="9"/>
        <v>0</v>
      </c>
      <c r="BL164" s="14" t="s">
        <v>124</v>
      </c>
      <c r="BM164" s="151" t="s">
        <v>261</v>
      </c>
    </row>
    <row r="165" spans="1:65" s="2" customFormat="1" ht="14.45" customHeight="1">
      <c r="A165" s="26"/>
      <c r="B165" s="140"/>
      <c r="C165" s="154" t="s">
        <v>262</v>
      </c>
      <c r="D165" s="154" t="s">
        <v>115</v>
      </c>
      <c r="E165" s="155" t="s">
        <v>263</v>
      </c>
      <c r="F165" s="156" t="s">
        <v>264</v>
      </c>
      <c r="G165" s="157" t="s">
        <v>123</v>
      </c>
      <c r="H165" s="158">
        <v>20</v>
      </c>
      <c r="I165" s="158">
        <v>0</v>
      </c>
      <c r="J165" s="158">
        <f t="shared" si="0"/>
        <v>0</v>
      </c>
      <c r="K165" s="159"/>
      <c r="L165" s="160"/>
      <c r="M165" s="161" t="s">
        <v>1</v>
      </c>
      <c r="N165" s="162" t="s">
        <v>38</v>
      </c>
      <c r="O165" s="149">
        <v>0</v>
      </c>
      <c r="P165" s="149">
        <f t="shared" si="1"/>
        <v>0</v>
      </c>
      <c r="Q165" s="149">
        <v>1.9000000000000001E-4</v>
      </c>
      <c r="R165" s="149">
        <f t="shared" si="2"/>
        <v>3.8000000000000004E-3</v>
      </c>
      <c r="S165" s="149">
        <v>0</v>
      </c>
      <c r="T165" s="150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129</v>
      </c>
      <c r="AT165" s="151" t="s">
        <v>115</v>
      </c>
      <c r="AU165" s="151" t="s">
        <v>125</v>
      </c>
      <c r="AY165" s="14" t="s">
        <v>114</v>
      </c>
      <c r="BE165" s="152">
        <f t="shared" si="4"/>
        <v>0</v>
      </c>
      <c r="BF165" s="152">
        <f t="shared" si="5"/>
        <v>0</v>
      </c>
      <c r="BG165" s="152">
        <f t="shared" si="6"/>
        <v>0</v>
      </c>
      <c r="BH165" s="152">
        <f t="shared" si="7"/>
        <v>0</v>
      </c>
      <c r="BI165" s="152">
        <f t="shared" si="8"/>
        <v>0</v>
      </c>
      <c r="BJ165" s="14" t="s">
        <v>125</v>
      </c>
      <c r="BK165" s="153">
        <f t="shared" si="9"/>
        <v>0</v>
      </c>
      <c r="BL165" s="14" t="s">
        <v>129</v>
      </c>
      <c r="BM165" s="151" t="s">
        <v>265</v>
      </c>
    </row>
    <row r="166" spans="1:65" s="2" customFormat="1" ht="14.45" customHeight="1">
      <c r="A166" s="26"/>
      <c r="B166" s="140"/>
      <c r="C166" s="141" t="s">
        <v>266</v>
      </c>
      <c r="D166" s="141" t="s">
        <v>120</v>
      </c>
      <c r="E166" s="142" t="s">
        <v>267</v>
      </c>
      <c r="F166" s="143" t="s">
        <v>268</v>
      </c>
      <c r="G166" s="144" t="s">
        <v>123</v>
      </c>
      <c r="H166" s="145">
        <v>20</v>
      </c>
      <c r="I166" s="145">
        <v>0</v>
      </c>
      <c r="J166" s="145">
        <f t="shared" si="0"/>
        <v>0</v>
      </c>
      <c r="K166" s="146"/>
      <c r="L166" s="27"/>
      <c r="M166" s="147" t="s">
        <v>1</v>
      </c>
      <c r="N166" s="148" t="s">
        <v>38</v>
      </c>
      <c r="O166" s="149">
        <v>3.5999999999999997E-2</v>
      </c>
      <c r="P166" s="149">
        <f t="shared" si="1"/>
        <v>0.72</v>
      </c>
      <c r="Q166" s="149">
        <v>0</v>
      </c>
      <c r="R166" s="149">
        <f t="shared" si="2"/>
        <v>0</v>
      </c>
      <c r="S166" s="149">
        <v>0</v>
      </c>
      <c r="T166" s="150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124</v>
      </c>
      <c r="AT166" s="151" t="s">
        <v>120</v>
      </c>
      <c r="AU166" s="151" t="s">
        <v>125</v>
      </c>
      <c r="AY166" s="14" t="s">
        <v>114</v>
      </c>
      <c r="BE166" s="152">
        <f t="shared" si="4"/>
        <v>0</v>
      </c>
      <c r="BF166" s="152">
        <f t="shared" si="5"/>
        <v>0</v>
      </c>
      <c r="BG166" s="152">
        <f t="shared" si="6"/>
        <v>0</v>
      </c>
      <c r="BH166" s="152">
        <f t="shared" si="7"/>
        <v>0</v>
      </c>
      <c r="BI166" s="152">
        <f t="shared" si="8"/>
        <v>0</v>
      </c>
      <c r="BJ166" s="14" t="s">
        <v>125</v>
      </c>
      <c r="BK166" s="153">
        <f t="shared" si="9"/>
        <v>0</v>
      </c>
      <c r="BL166" s="14" t="s">
        <v>124</v>
      </c>
      <c r="BM166" s="151" t="s">
        <v>269</v>
      </c>
    </row>
    <row r="167" spans="1:65" s="2" customFormat="1" ht="14.45" customHeight="1">
      <c r="A167" s="26"/>
      <c r="B167" s="140"/>
      <c r="C167" s="154" t="s">
        <v>270</v>
      </c>
      <c r="D167" s="154" t="s">
        <v>115</v>
      </c>
      <c r="E167" s="155" t="s">
        <v>271</v>
      </c>
      <c r="F167" s="156" t="s">
        <v>272</v>
      </c>
      <c r="G167" s="157" t="s">
        <v>123</v>
      </c>
      <c r="H167" s="158">
        <v>20</v>
      </c>
      <c r="I167" s="158">
        <v>0</v>
      </c>
      <c r="J167" s="158">
        <f t="shared" si="0"/>
        <v>0</v>
      </c>
      <c r="K167" s="159"/>
      <c r="L167" s="160"/>
      <c r="M167" s="161" t="s">
        <v>1</v>
      </c>
      <c r="N167" s="162" t="s">
        <v>38</v>
      </c>
      <c r="O167" s="149">
        <v>0</v>
      </c>
      <c r="P167" s="149">
        <f t="shared" si="1"/>
        <v>0</v>
      </c>
      <c r="Q167" s="149">
        <v>2.7999999999999998E-4</v>
      </c>
      <c r="R167" s="149">
        <f t="shared" si="2"/>
        <v>5.5999999999999991E-3</v>
      </c>
      <c r="S167" s="149">
        <v>0</v>
      </c>
      <c r="T167" s="150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129</v>
      </c>
      <c r="AT167" s="151" t="s">
        <v>115</v>
      </c>
      <c r="AU167" s="151" t="s">
        <v>125</v>
      </c>
      <c r="AY167" s="14" t="s">
        <v>114</v>
      </c>
      <c r="BE167" s="152">
        <f t="shared" si="4"/>
        <v>0</v>
      </c>
      <c r="BF167" s="152">
        <f t="shared" si="5"/>
        <v>0</v>
      </c>
      <c r="BG167" s="152">
        <f t="shared" si="6"/>
        <v>0</v>
      </c>
      <c r="BH167" s="152">
        <f t="shared" si="7"/>
        <v>0</v>
      </c>
      <c r="BI167" s="152">
        <f t="shared" si="8"/>
        <v>0</v>
      </c>
      <c r="BJ167" s="14" t="s">
        <v>125</v>
      </c>
      <c r="BK167" s="153">
        <f t="shared" si="9"/>
        <v>0</v>
      </c>
      <c r="BL167" s="14" t="s">
        <v>129</v>
      </c>
      <c r="BM167" s="151" t="s">
        <v>273</v>
      </c>
    </row>
    <row r="168" spans="1:65" s="2" customFormat="1" ht="14.45" customHeight="1">
      <c r="A168" s="26"/>
      <c r="B168" s="140"/>
      <c r="C168" s="141" t="s">
        <v>274</v>
      </c>
      <c r="D168" s="141" t="s">
        <v>120</v>
      </c>
      <c r="E168" s="142" t="s">
        <v>275</v>
      </c>
      <c r="F168" s="143" t="s">
        <v>276</v>
      </c>
      <c r="G168" s="144" t="s">
        <v>123</v>
      </c>
      <c r="H168" s="145">
        <v>20</v>
      </c>
      <c r="I168" s="145">
        <v>0</v>
      </c>
      <c r="J168" s="145">
        <f t="shared" si="0"/>
        <v>0</v>
      </c>
      <c r="K168" s="146"/>
      <c r="L168" s="27"/>
      <c r="M168" s="147" t="s">
        <v>1</v>
      </c>
      <c r="N168" s="148" t="s">
        <v>38</v>
      </c>
      <c r="O168" s="149">
        <v>2.7E-2</v>
      </c>
      <c r="P168" s="149">
        <f t="shared" si="1"/>
        <v>0.54</v>
      </c>
      <c r="Q168" s="149">
        <v>0</v>
      </c>
      <c r="R168" s="149">
        <f t="shared" si="2"/>
        <v>0</v>
      </c>
      <c r="S168" s="149">
        <v>0</v>
      </c>
      <c r="T168" s="150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124</v>
      </c>
      <c r="AT168" s="151" t="s">
        <v>120</v>
      </c>
      <c r="AU168" s="151" t="s">
        <v>125</v>
      </c>
      <c r="AY168" s="14" t="s">
        <v>114</v>
      </c>
      <c r="BE168" s="152">
        <f t="shared" si="4"/>
        <v>0</v>
      </c>
      <c r="BF168" s="152">
        <f t="shared" si="5"/>
        <v>0</v>
      </c>
      <c r="BG168" s="152">
        <f t="shared" si="6"/>
        <v>0</v>
      </c>
      <c r="BH168" s="152">
        <f t="shared" si="7"/>
        <v>0</v>
      </c>
      <c r="BI168" s="152">
        <f t="shared" si="8"/>
        <v>0</v>
      </c>
      <c r="BJ168" s="14" t="s">
        <v>125</v>
      </c>
      <c r="BK168" s="153">
        <f t="shared" si="9"/>
        <v>0</v>
      </c>
      <c r="BL168" s="14" t="s">
        <v>124</v>
      </c>
      <c r="BM168" s="151" t="s">
        <v>277</v>
      </c>
    </row>
    <row r="169" spans="1:65" s="2" customFormat="1" ht="14.45" customHeight="1">
      <c r="A169" s="26"/>
      <c r="B169" s="140"/>
      <c r="C169" s="154" t="s">
        <v>278</v>
      </c>
      <c r="D169" s="154" t="s">
        <v>115</v>
      </c>
      <c r="E169" s="155" t="s">
        <v>279</v>
      </c>
      <c r="F169" s="156" t="s">
        <v>280</v>
      </c>
      <c r="G169" s="157" t="s">
        <v>123</v>
      </c>
      <c r="H169" s="158">
        <v>20</v>
      </c>
      <c r="I169" s="158">
        <v>0</v>
      </c>
      <c r="J169" s="158">
        <f t="shared" si="0"/>
        <v>0</v>
      </c>
      <c r="K169" s="159"/>
      <c r="L169" s="160"/>
      <c r="M169" s="161" t="s">
        <v>1</v>
      </c>
      <c r="N169" s="162" t="s">
        <v>38</v>
      </c>
      <c r="O169" s="149">
        <v>0</v>
      </c>
      <c r="P169" s="149">
        <f t="shared" si="1"/>
        <v>0</v>
      </c>
      <c r="Q169" s="149">
        <v>6.9999999999999994E-5</v>
      </c>
      <c r="R169" s="149">
        <f t="shared" si="2"/>
        <v>1.3999999999999998E-3</v>
      </c>
      <c r="S169" s="149">
        <v>0</v>
      </c>
      <c r="T169" s="150">
        <f t="shared" si="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129</v>
      </c>
      <c r="AT169" s="151" t="s">
        <v>115</v>
      </c>
      <c r="AU169" s="151" t="s">
        <v>125</v>
      </c>
      <c r="AY169" s="14" t="s">
        <v>114</v>
      </c>
      <c r="BE169" s="152">
        <f t="shared" si="4"/>
        <v>0</v>
      </c>
      <c r="BF169" s="152">
        <f t="shared" si="5"/>
        <v>0</v>
      </c>
      <c r="BG169" s="152">
        <f t="shared" si="6"/>
        <v>0</v>
      </c>
      <c r="BH169" s="152">
        <f t="shared" si="7"/>
        <v>0</v>
      </c>
      <c r="BI169" s="152">
        <f t="shared" si="8"/>
        <v>0</v>
      </c>
      <c r="BJ169" s="14" t="s">
        <v>125</v>
      </c>
      <c r="BK169" s="153">
        <f t="shared" si="9"/>
        <v>0</v>
      </c>
      <c r="BL169" s="14" t="s">
        <v>129</v>
      </c>
      <c r="BM169" s="151" t="s">
        <v>281</v>
      </c>
    </row>
    <row r="170" spans="1:65" s="2" customFormat="1" ht="14.45" customHeight="1">
      <c r="A170" s="26"/>
      <c r="B170" s="140"/>
      <c r="C170" s="141" t="s">
        <v>282</v>
      </c>
      <c r="D170" s="141" t="s">
        <v>120</v>
      </c>
      <c r="E170" s="142" t="s">
        <v>283</v>
      </c>
      <c r="F170" s="143" t="s">
        <v>284</v>
      </c>
      <c r="G170" s="144" t="s">
        <v>141</v>
      </c>
      <c r="H170" s="145">
        <v>16</v>
      </c>
      <c r="I170" s="145">
        <v>0</v>
      </c>
      <c r="J170" s="145">
        <f t="shared" si="0"/>
        <v>0</v>
      </c>
      <c r="K170" s="146"/>
      <c r="L170" s="27"/>
      <c r="M170" s="147" t="s">
        <v>1</v>
      </c>
      <c r="N170" s="148" t="s">
        <v>38</v>
      </c>
      <c r="O170" s="149">
        <v>2.4E-2</v>
      </c>
      <c r="P170" s="149">
        <f t="shared" si="1"/>
        <v>0.38400000000000001</v>
      </c>
      <c r="Q170" s="149">
        <v>0</v>
      </c>
      <c r="R170" s="149">
        <f t="shared" si="2"/>
        <v>0</v>
      </c>
      <c r="S170" s="149">
        <v>0</v>
      </c>
      <c r="T170" s="150">
        <f t="shared" si="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124</v>
      </c>
      <c r="AT170" s="151" t="s">
        <v>120</v>
      </c>
      <c r="AU170" s="151" t="s">
        <v>125</v>
      </c>
      <c r="AY170" s="14" t="s">
        <v>114</v>
      </c>
      <c r="BE170" s="152">
        <f t="shared" si="4"/>
        <v>0</v>
      </c>
      <c r="BF170" s="152">
        <f t="shared" si="5"/>
        <v>0</v>
      </c>
      <c r="BG170" s="152">
        <f t="shared" si="6"/>
        <v>0</v>
      </c>
      <c r="BH170" s="152">
        <f t="shared" si="7"/>
        <v>0</v>
      </c>
      <c r="BI170" s="152">
        <f t="shared" si="8"/>
        <v>0</v>
      </c>
      <c r="BJ170" s="14" t="s">
        <v>125</v>
      </c>
      <c r="BK170" s="153">
        <f t="shared" si="9"/>
        <v>0</v>
      </c>
      <c r="BL170" s="14" t="s">
        <v>124</v>
      </c>
      <c r="BM170" s="151" t="s">
        <v>285</v>
      </c>
    </row>
    <row r="171" spans="1:65" s="2" customFormat="1" ht="14.45" customHeight="1">
      <c r="A171" s="26"/>
      <c r="B171" s="140"/>
      <c r="C171" s="141" t="s">
        <v>286</v>
      </c>
      <c r="D171" s="141" t="s">
        <v>120</v>
      </c>
      <c r="E171" s="142" t="s">
        <v>287</v>
      </c>
      <c r="F171" s="143" t="s">
        <v>288</v>
      </c>
      <c r="G171" s="144" t="s">
        <v>289</v>
      </c>
      <c r="H171" s="145">
        <v>12.353999999999999</v>
      </c>
      <c r="I171" s="145">
        <v>0</v>
      </c>
      <c r="J171" s="145">
        <f t="shared" si="0"/>
        <v>0</v>
      </c>
      <c r="K171" s="146"/>
      <c r="L171" s="27"/>
      <c r="M171" s="147" t="s">
        <v>1</v>
      </c>
      <c r="N171" s="148" t="s">
        <v>38</v>
      </c>
      <c r="O171" s="149">
        <v>0</v>
      </c>
      <c r="P171" s="149">
        <f t="shared" si="1"/>
        <v>0</v>
      </c>
      <c r="Q171" s="149">
        <v>0</v>
      </c>
      <c r="R171" s="149">
        <f t="shared" si="2"/>
        <v>0</v>
      </c>
      <c r="S171" s="149">
        <v>0</v>
      </c>
      <c r="T171" s="150">
        <f t="shared" si="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129</v>
      </c>
      <c r="AT171" s="151" t="s">
        <v>120</v>
      </c>
      <c r="AU171" s="151" t="s">
        <v>125</v>
      </c>
      <c r="AY171" s="14" t="s">
        <v>114</v>
      </c>
      <c r="BE171" s="152">
        <f t="shared" si="4"/>
        <v>0</v>
      </c>
      <c r="BF171" s="152">
        <f t="shared" si="5"/>
        <v>0</v>
      </c>
      <c r="BG171" s="152">
        <f t="shared" si="6"/>
        <v>0</v>
      </c>
      <c r="BH171" s="152">
        <f t="shared" si="7"/>
        <v>0</v>
      </c>
      <c r="BI171" s="152">
        <f t="shared" si="8"/>
        <v>0</v>
      </c>
      <c r="BJ171" s="14" t="s">
        <v>125</v>
      </c>
      <c r="BK171" s="153">
        <f t="shared" si="9"/>
        <v>0</v>
      </c>
      <c r="BL171" s="14" t="s">
        <v>129</v>
      </c>
      <c r="BM171" s="151" t="s">
        <v>290</v>
      </c>
    </row>
    <row r="172" spans="1:65" s="12" customFormat="1" ht="22.9" customHeight="1">
      <c r="B172" s="128"/>
      <c r="D172" s="129" t="s">
        <v>71</v>
      </c>
      <c r="E172" s="138" t="s">
        <v>291</v>
      </c>
      <c r="F172" s="138" t="s">
        <v>292</v>
      </c>
      <c r="J172" s="139">
        <f>BK172</f>
        <v>0</v>
      </c>
      <c r="L172" s="128"/>
      <c r="M172" s="132"/>
      <c r="N172" s="133"/>
      <c r="O172" s="133"/>
      <c r="P172" s="134">
        <f>SUM(P173:P174)</f>
        <v>0.32800000000000001</v>
      </c>
      <c r="Q172" s="133"/>
      <c r="R172" s="134">
        <f>SUM(R173:R174)</f>
        <v>0</v>
      </c>
      <c r="S172" s="133"/>
      <c r="T172" s="135">
        <f>SUM(T173:T174)</f>
        <v>0</v>
      </c>
      <c r="AR172" s="129" t="s">
        <v>117</v>
      </c>
      <c r="AT172" s="136" t="s">
        <v>71</v>
      </c>
      <c r="AU172" s="136" t="s">
        <v>80</v>
      </c>
      <c r="AY172" s="129" t="s">
        <v>114</v>
      </c>
      <c r="BK172" s="137">
        <f>SUM(BK173:BK174)</f>
        <v>0</v>
      </c>
    </row>
    <row r="173" spans="1:65" s="2" customFormat="1" ht="14.45" customHeight="1">
      <c r="A173" s="26"/>
      <c r="B173" s="140"/>
      <c r="C173" s="141" t="s">
        <v>293</v>
      </c>
      <c r="D173" s="141" t="s">
        <v>120</v>
      </c>
      <c r="E173" s="142" t="s">
        <v>294</v>
      </c>
      <c r="F173" s="143" t="s">
        <v>295</v>
      </c>
      <c r="G173" s="144" t="s">
        <v>141</v>
      </c>
      <c r="H173" s="145">
        <v>1</v>
      </c>
      <c r="I173" s="145">
        <v>0</v>
      </c>
      <c r="J173" s="145">
        <f>ROUND(I173*H173,3)</f>
        <v>0</v>
      </c>
      <c r="K173" s="146"/>
      <c r="L173" s="27"/>
      <c r="M173" s="147" t="s">
        <v>1</v>
      </c>
      <c r="N173" s="148" t="s">
        <v>38</v>
      </c>
      <c r="O173" s="149">
        <v>0.32800000000000001</v>
      </c>
      <c r="P173" s="149">
        <f>O173*H173</f>
        <v>0.32800000000000001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124</v>
      </c>
      <c r="AT173" s="151" t="s">
        <v>120</v>
      </c>
      <c r="AU173" s="151" t="s">
        <v>125</v>
      </c>
      <c r="AY173" s="14" t="s">
        <v>114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4" t="s">
        <v>125</v>
      </c>
      <c r="BK173" s="153">
        <f>ROUND(I173*H173,3)</f>
        <v>0</v>
      </c>
      <c r="BL173" s="14" t="s">
        <v>124</v>
      </c>
      <c r="BM173" s="151" t="s">
        <v>296</v>
      </c>
    </row>
    <row r="174" spans="1:65" s="2" customFormat="1" ht="14.45" customHeight="1">
      <c r="A174" s="26"/>
      <c r="B174" s="140"/>
      <c r="C174" s="154" t="s">
        <v>297</v>
      </c>
      <c r="D174" s="154" t="s">
        <v>115</v>
      </c>
      <c r="E174" s="155" t="s">
        <v>298</v>
      </c>
      <c r="F174" s="156" t="s">
        <v>299</v>
      </c>
      <c r="G174" s="157" t="s">
        <v>141</v>
      </c>
      <c r="H174" s="158">
        <v>1</v>
      </c>
      <c r="I174" s="158">
        <v>0</v>
      </c>
      <c r="J174" s="158">
        <f>ROUND(I174*H174,3)</f>
        <v>0</v>
      </c>
      <c r="K174" s="159"/>
      <c r="L174" s="160"/>
      <c r="M174" s="161" t="s">
        <v>1</v>
      </c>
      <c r="N174" s="162" t="s">
        <v>38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1" t="s">
        <v>300</v>
      </c>
      <c r="AT174" s="151" t="s">
        <v>115</v>
      </c>
      <c r="AU174" s="151" t="s">
        <v>125</v>
      </c>
      <c r="AY174" s="14" t="s">
        <v>114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4" t="s">
        <v>125</v>
      </c>
      <c r="BK174" s="153">
        <f>ROUND(I174*H174,3)</f>
        <v>0</v>
      </c>
      <c r="BL174" s="14" t="s">
        <v>124</v>
      </c>
      <c r="BM174" s="151" t="s">
        <v>301</v>
      </c>
    </row>
    <row r="175" spans="1:65" s="12" customFormat="1" ht="22.9" customHeight="1">
      <c r="B175" s="128"/>
      <c r="D175" s="129" t="s">
        <v>71</v>
      </c>
      <c r="E175" s="138" t="s">
        <v>302</v>
      </c>
      <c r="F175" s="138" t="s">
        <v>303</v>
      </c>
      <c r="J175" s="139">
        <f>BK175</f>
        <v>0</v>
      </c>
      <c r="L175" s="128"/>
      <c r="M175" s="132"/>
      <c r="N175" s="133"/>
      <c r="O175" s="133"/>
      <c r="P175" s="134">
        <f>SUM(P176:P179)</f>
        <v>3.0783999999999998</v>
      </c>
      <c r="Q175" s="133"/>
      <c r="R175" s="134">
        <f>SUM(R176:R179)</f>
        <v>0</v>
      </c>
      <c r="S175" s="133"/>
      <c r="T175" s="135">
        <f>SUM(T176:T179)</f>
        <v>0</v>
      </c>
      <c r="AR175" s="129" t="s">
        <v>117</v>
      </c>
      <c r="AT175" s="136" t="s">
        <v>71</v>
      </c>
      <c r="AU175" s="136" t="s">
        <v>80</v>
      </c>
      <c r="AY175" s="129" t="s">
        <v>114</v>
      </c>
      <c r="BK175" s="137">
        <f>SUM(BK176:BK179)</f>
        <v>0</v>
      </c>
    </row>
    <row r="176" spans="1:65" s="2" customFormat="1" ht="14.45" customHeight="1">
      <c r="A176" s="26"/>
      <c r="B176" s="140"/>
      <c r="C176" s="141" t="s">
        <v>304</v>
      </c>
      <c r="D176" s="141" t="s">
        <v>120</v>
      </c>
      <c r="E176" s="142" t="s">
        <v>305</v>
      </c>
      <c r="F176" s="143" t="s">
        <v>306</v>
      </c>
      <c r="G176" s="144" t="s">
        <v>123</v>
      </c>
      <c r="H176" s="145">
        <v>10</v>
      </c>
      <c r="I176" s="145">
        <v>0</v>
      </c>
      <c r="J176" s="145">
        <f>ROUND(I176*H176,3)</f>
        <v>0</v>
      </c>
      <c r="K176" s="146"/>
      <c r="L176" s="27"/>
      <c r="M176" s="147" t="s">
        <v>1</v>
      </c>
      <c r="N176" s="148" t="s">
        <v>38</v>
      </c>
      <c r="O176" s="149">
        <v>9.0999999999999998E-2</v>
      </c>
      <c r="P176" s="149">
        <f>O176*H176</f>
        <v>0.90999999999999992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1" t="s">
        <v>124</v>
      </c>
      <c r="AT176" s="151" t="s">
        <v>120</v>
      </c>
      <c r="AU176" s="151" t="s">
        <v>125</v>
      </c>
      <c r="AY176" s="14" t="s">
        <v>114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4" t="s">
        <v>125</v>
      </c>
      <c r="BK176" s="153">
        <f>ROUND(I176*H176,3)</f>
        <v>0</v>
      </c>
      <c r="BL176" s="14" t="s">
        <v>124</v>
      </c>
      <c r="BM176" s="151" t="s">
        <v>307</v>
      </c>
    </row>
    <row r="177" spans="1:65" s="2" customFormat="1" ht="14.45" customHeight="1">
      <c r="A177" s="26"/>
      <c r="B177" s="140"/>
      <c r="C177" s="141" t="s">
        <v>308</v>
      </c>
      <c r="D177" s="141" t="s">
        <v>120</v>
      </c>
      <c r="E177" s="142" t="s">
        <v>309</v>
      </c>
      <c r="F177" s="143" t="s">
        <v>310</v>
      </c>
      <c r="G177" s="144" t="s">
        <v>123</v>
      </c>
      <c r="H177" s="145">
        <v>10</v>
      </c>
      <c r="I177" s="145">
        <v>0</v>
      </c>
      <c r="J177" s="145">
        <f>ROUND(I177*H177,3)</f>
        <v>0</v>
      </c>
      <c r="K177" s="146"/>
      <c r="L177" s="27"/>
      <c r="M177" s="147" t="s">
        <v>1</v>
      </c>
      <c r="N177" s="148" t="s">
        <v>38</v>
      </c>
      <c r="O177" s="149">
        <v>3.2500000000000001E-2</v>
      </c>
      <c r="P177" s="149">
        <f>O177*H177</f>
        <v>0.32500000000000001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1" t="s">
        <v>124</v>
      </c>
      <c r="AT177" s="151" t="s">
        <v>120</v>
      </c>
      <c r="AU177" s="151" t="s">
        <v>125</v>
      </c>
      <c r="AY177" s="14" t="s">
        <v>114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4" t="s">
        <v>125</v>
      </c>
      <c r="BK177" s="153">
        <f>ROUND(I177*H177,3)</f>
        <v>0</v>
      </c>
      <c r="BL177" s="14" t="s">
        <v>124</v>
      </c>
      <c r="BM177" s="151" t="s">
        <v>311</v>
      </c>
    </row>
    <row r="178" spans="1:65" s="2" customFormat="1" ht="14.45" customHeight="1">
      <c r="A178" s="26"/>
      <c r="B178" s="140"/>
      <c r="C178" s="141" t="s">
        <v>312</v>
      </c>
      <c r="D178" s="141" t="s">
        <v>120</v>
      </c>
      <c r="E178" s="142" t="s">
        <v>313</v>
      </c>
      <c r="F178" s="143" t="s">
        <v>314</v>
      </c>
      <c r="G178" s="144" t="s">
        <v>141</v>
      </c>
      <c r="H178" s="145">
        <v>2</v>
      </c>
      <c r="I178" s="145">
        <v>0</v>
      </c>
      <c r="J178" s="145">
        <f>ROUND(I178*H178,3)</f>
        <v>0</v>
      </c>
      <c r="K178" s="146"/>
      <c r="L178" s="27"/>
      <c r="M178" s="147" t="s">
        <v>1</v>
      </c>
      <c r="N178" s="148" t="s">
        <v>38</v>
      </c>
      <c r="O178" s="149">
        <v>0.4017</v>
      </c>
      <c r="P178" s="149">
        <f>O178*H178</f>
        <v>0.8034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1" t="s">
        <v>124</v>
      </c>
      <c r="AT178" s="151" t="s">
        <v>120</v>
      </c>
      <c r="AU178" s="151" t="s">
        <v>125</v>
      </c>
      <c r="AY178" s="14" t="s">
        <v>114</v>
      </c>
      <c r="BE178" s="152">
        <f>IF(N178="základná",J178,0)</f>
        <v>0</v>
      </c>
      <c r="BF178" s="152">
        <f>IF(N178="znížená",J178,0)</f>
        <v>0</v>
      </c>
      <c r="BG178" s="152">
        <f>IF(N178="zákl. prenesená",J178,0)</f>
        <v>0</v>
      </c>
      <c r="BH178" s="152">
        <f>IF(N178="zníž. prenesená",J178,0)</f>
        <v>0</v>
      </c>
      <c r="BI178" s="152">
        <f>IF(N178="nulová",J178,0)</f>
        <v>0</v>
      </c>
      <c r="BJ178" s="14" t="s">
        <v>125</v>
      </c>
      <c r="BK178" s="153">
        <f>ROUND(I178*H178,3)</f>
        <v>0</v>
      </c>
      <c r="BL178" s="14" t="s">
        <v>124</v>
      </c>
      <c r="BM178" s="151" t="s">
        <v>315</v>
      </c>
    </row>
    <row r="179" spans="1:65" s="2" customFormat="1" ht="14.45" customHeight="1">
      <c r="A179" s="26"/>
      <c r="B179" s="140"/>
      <c r="C179" s="141" t="s">
        <v>316</v>
      </c>
      <c r="D179" s="141" t="s">
        <v>120</v>
      </c>
      <c r="E179" s="142" t="s">
        <v>317</v>
      </c>
      <c r="F179" s="143" t="s">
        <v>318</v>
      </c>
      <c r="G179" s="144" t="s">
        <v>123</v>
      </c>
      <c r="H179" s="145">
        <v>10</v>
      </c>
      <c r="I179" s="145">
        <v>0</v>
      </c>
      <c r="J179" s="145">
        <f>ROUND(I179*H179,3)</f>
        <v>0</v>
      </c>
      <c r="K179" s="146"/>
      <c r="L179" s="27"/>
      <c r="M179" s="147" t="s">
        <v>1</v>
      </c>
      <c r="N179" s="148" t="s">
        <v>38</v>
      </c>
      <c r="O179" s="149">
        <v>0.104</v>
      </c>
      <c r="P179" s="149">
        <f>O179*H179</f>
        <v>1.04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1" t="s">
        <v>124</v>
      </c>
      <c r="AT179" s="151" t="s">
        <v>120</v>
      </c>
      <c r="AU179" s="151" t="s">
        <v>125</v>
      </c>
      <c r="AY179" s="14" t="s">
        <v>114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4" t="s">
        <v>125</v>
      </c>
      <c r="BK179" s="153">
        <f>ROUND(I179*H179,3)</f>
        <v>0</v>
      </c>
      <c r="BL179" s="14" t="s">
        <v>124</v>
      </c>
      <c r="BM179" s="151" t="s">
        <v>319</v>
      </c>
    </row>
    <row r="180" spans="1:65" s="12" customFormat="1" ht="25.9" customHeight="1">
      <c r="B180" s="128"/>
      <c r="D180" s="129" t="s">
        <v>71</v>
      </c>
      <c r="E180" s="130" t="s">
        <v>320</v>
      </c>
      <c r="F180" s="130" t="s">
        <v>321</v>
      </c>
      <c r="J180" s="131">
        <f>BK180</f>
        <v>0</v>
      </c>
      <c r="L180" s="128"/>
      <c r="M180" s="132"/>
      <c r="N180" s="133"/>
      <c r="O180" s="133"/>
      <c r="P180" s="134">
        <f>P181</f>
        <v>15.9</v>
      </c>
      <c r="Q180" s="133"/>
      <c r="R180" s="134">
        <f>R181</f>
        <v>0</v>
      </c>
      <c r="S180" s="133"/>
      <c r="T180" s="135">
        <f>T181</f>
        <v>0</v>
      </c>
      <c r="AR180" s="129" t="s">
        <v>134</v>
      </c>
      <c r="AT180" s="136" t="s">
        <v>71</v>
      </c>
      <c r="AU180" s="136" t="s">
        <v>72</v>
      </c>
      <c r="AY180" s="129" t="s">
        <v>114</v>
      </c>
      <c r="BK180" s="137">
        <f>BK181</f>
        <v>0</v>
      </c>
    </row>
    <row r="181" spans="1:65" s="2" customFormat="1" ht="14.45" customHeight="1">
      <c r="A181" s="26"/>
      <c r="B181" s="140"/>
      <c r="C181" s="141" t="s">
        <v>322</v>
      </c>
      <c r="D181" s="141" t="s">
        <v>120</v>
      </c>
      <c r="E181" s="142" t="s">
        <v>323</v>
      </c>
      <c r="F181" s="143" t="s">
        <v>324</v>
      </c>
      <c r="G181" s="144" t="s">
        <v>325</v>
      </c>
      <c r="H181" s="145">
        <v>15</v>
      </c>
      <c r="I181" s="145">
        <v>0</v>
      </c>
      <c r="J181" s="145">
        <f>ROUND(I181*H181,3)</f>
        <v>0</v>
      </c>
      <c r="K181" s="146"/>
      <c r="L181" s="27"/>
      <c r="M181" s="163" t="s">
        <v>1</v>
      </c>
      <c r="N181" s="164" t="s">
        <v>38</v>
      </c>
      <c r="O181" s="165">
        <v>1.06</v>
      </c>
      <c r="P181" s="165">
        <f>O181*H181</f>
        <v>15.9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1" t="s">
        <v>326</v>
      </c>
      <c r="AT181" s="151" t="s">
        <v>120</v>
      </c>
      <c r="AU181" s="151" t="s">
        <v>80</v>
      </c>
      <c r="AY181" s="14" t="s">
        <v>114</v>
      </c>
      <c r="BE181" s="152">
        <f>IF(N181="základná",J181,0)</f>
        <v>0</v>
      </c>
      <c r="BF181" s="152">
        <f>IF(N181="znížená",J181,0)</f>
        <v>0</v>
      </c>
      <c r="BG181" s="152">
        <f>IF(N181="zákl. prenesená",J181,0)</f>
        <v>0</v>
      </c>
      <c r="BH181" s="152">
        <f>IF(N181="zníž. prenesená",J181,0)</f>
        <v>0</v>
      </c>
      <c r="BI181" s="152">
        <f>IF(N181="nulová",J181,0)</f>
        <v>0</v>
      </c>
      <c r="BJ181" s="14" t="s">
        <v>125</v>
      </c>
      <c r="BK181" s="153">
        <f>ROUND(I181*H181,3)</f>
        <v>0</v>
      </c>
      <c r="BL181" s="14" t="s">
        <v>326</v>
      </c>
      <c r="BM181" s="151" t="s">
        <v>327</v>
      </c>
    </row>
    <row r="182" spans="1:65" s="2" customFormat="1" ht="6.95" customHeight="1">
      <c r="A182" s="26"/>
      <c r="B182" s="41"/>
      <c r="C182" s="42"/>
      <c r="D182" s="42"/>
      <c r="E182" s="42"/>
      <c r="F182" s="42"/>
      <c r="G182" s="42"/>
      <c r="H182" s="42"/>
      <c r="I182" s="42"/>
      <c r="J182" s="42"/>
      <c r="K182" s="42"/>
      <c r="L182" s="27"/>
      <c r="M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</sheetData>
  <autoFilter ref="C125:K18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6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eo - Elektroinštalácia</vt:lpstr>
      <vt:lpstr>'eo - Elektroinštalácia'!Názvy_tlače</vt:lpstr>
      <vt:lpstr>'Rekapitulácia stavby'!Názvy_tlače</vt:lpstr>
      <vt:lpstr>'eo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DESKTOP-HQU2AAP\Pc</dc:creator>
  <cp:lastModifiedBy>MIHÓKOVÁ Zuzana</cp:lastModifiedBy>
  <cp:lastPrinted>2020-09-28T12:04:43Z</cp:lastPrinted>
  <dcterms:created xsi:type="dcterms:W3CDTF">2020-09-24T16:59:51Z</dcterms:created>
  <dcterms:modified xsi:type="dcterms:W3CDTF">2020-10-07T12:49:52Z</dcterms:modified>
</cp:coreProperties>
</file>